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20" windowHeight="5010" tabRatio="904" activeTab="3"/>
  </bookViews>
  <sheets>
    <sheet name="Income Statement" sheetId="1" r:id="rId1"/>
    <sheet name="Balance Sheet" sheetId="2" r:id="rId2"/>
    <sheet name="Changes in Equity" sheetId="3" r:id="rId3"/>
    <sheet name="Cashflow" sheetId="4" r:id="rId4"/>
  </sheets>
  <definedNames>
    <definedName name="_xlnm.Print_Area" localSheetId="1">'Balance Sheet'!$A$1:$G$57</definedName>
    <definedName name="_xlnm.Print_Area" localSheetId="3">'Cashflow'!$A$1:$C$67</definedName>
    <definedName name="_xlnm.Print_Area" localSheetId="2">'Changes in Equity'!$A$1:$J$30</definedName>
    <definedName name="_xlnm.Print_Area" localSheetId="0">'Income Statement'!$A$1:$I$45</definedName>
  </definedNames>
  <calcPr fullCalcOnLoad="1"/>
</workbook>
</file>

<file path=xl/comments4.xml><?xml version="1.0" encoding="utf-8"?>
<comments xmlns="http://schemas.openxmlformats.org/spreadsheetml/2006/main">
  <authors>
    <author>ken</author>
  </authors>
  <commentList>
    <comment ref="A51" authorId="0">
      <text>
        <r>
          <rPr>
            <sz val="8"/>
            <rFont val="Tahoma"/>
            <family val="0"/>
          </rPr>
          <t xml:space="preserve">Principals only paid for instalment
</t>
        </r>
      </text>
    </comment>
    <comment ref="A48" authorId="0">
      <text>
        <r>
          <rPr>
            <sz val="8"/>
            <rFont val="Tahoma"/>
            <family val="0"/>
          </rPr>
          <t xml:space="preserve">New HP / Lease
</t>
        </r>
      </text>
    </comment>
    <comment ref="A52" authorId="0">
      <text>
        <r>
          <rPr>
            <sz val="8"/>
            <rFont val="Tahoma"/>
            <family val="0"/>
          </rPr>
          <t xml:space="preserve">Principals only paid for instalment
</t>
        </r>
      </text>
    </comment>
  </commentList>
</comments>
</file>

<file path=xl/sharedStrings.xml><?xml version="1.0" encoding="utf-8"?>
<sst xmlns="http://schemas.openxmlformats.org/spreadsheetml/2006/main" count="182" uniqueCount="131">
  <si>
    <t>Revenue</t>
  </si>
  <si>
    <t>Oil &amp; Gas Division</t>
  </si>
  <si>
    <t>Fleet Management</t>
  </si>
  <si>
    <t>Division</t>
  </si>
  <si>
    <t>Profit before taxation</t>
  </si>
  <si>
    <t>Taxation</t>
  </si>
  <si>
    <t>Profit after taxation</t>
  </si>
  <si>
    <t>Profit for the period</t>
  </si>
  <si>
    <t>RM '000</t>
  </si>
  <si>
    <t xml:space="preserve">Quarter Ended </t>
  </si>
  <si>
    <t>31 Mar 2003</t>
  </si>
  <si>
    <t>Engineering Division</t>
  </si>
  <si>
    <t>Transportation</t>
  </si>
  <si>
    <t>-</t>
  </si>
  <si>
    <t>Note:</t>
  </si>
  <si>
    <t>Inventories</t>
  </si>
  <si>
    <t>Total</t>
  </si>
  <si>
    <t>RM'000</t>
  </si>
  <si>
    <t>SCOMI GROUP BERHAD</t>
  </si>
  <si>
    <t>Current Assets</t>
  </si>
  <si>
    <t>Receivables</t>
  </si>
  <si>
    <t>Current Liabilities</t>
  </si>
  <si>
    <t>Payables</t>
  </si>
  <si>
    <t>Financed By:</t>
  </si>
  <si>
    <t>(COMPANY NO: 571212-A)</t>
  </si>
  <si>
    <t>Property, plant and equipment</t>
  </si>
  <si>
    <t>Short term deposits with licensed banks</t>
  </si>
  <si>
    <t>Deferred taxation</t>
  </si>
  <si>
    <t>Reserve on consolidation</t>
  </si>
  <si>
    <t>Distributable</t>
  </si>
  <si>
    <t>Share premium</t>
  </si>
  <si>
    <t>Note</t>
  </si>
  <si>
    <t>B5</t>
  </si>
  <si>
    <t>31st March 2003</t>
  </si>
  <si>
    <t>31st March 2002</t>
  </si>
  <si>
    <t>Operating expense</t>
  </si>
  <si>
    <t>Other operating income</t>
  </si>
  <si>
    <t>Profit from operations</t>
  </si>
  <si>
    <t>Finance costs</t>
  </si>
  <si>
    <t>Share of profit of associated company</t>
  </si>
  <si>
    <t xml:space="preserve">Minority interest </t>
  </si>
  <si>
    <t>UNAUDITED CONDENSED PROFORMA CONSOLIDATED BALANCE SHEET</t>
  </si>
  <si>
    <t>AS AT 31ST MARCH 2003</t>
  </si>
  <si>
    <t>Amount due from associated company</t>
  </si>
  <si>
    <t>Investment in associated company</t>
  </si>
  <si>
    <t>Cash and bank balances</t>
  </si>
  <si>
    <t>Amount due to ultimate holding company</t>
  </si>
  <si>
    <t>Short term borrowings</t>
  </si>
  <si>
    <t>Net current assets/(liabilities)</t>
  </si>
  <si>
    <t>Share capital</t>
  </si>
  <si>
    <t>Unappropriated profit/ (accumulated loss)</t>
  </si>
  <si>
    <t>Shareholders' funds</t>
  </si>
  <si>
    <t>Bank overdrafts</t>
  </si>
  <si>
    <t>B9</t>
  </si>
  <si>
    <t>Long term borrowings</t>
  </si>
  <si>
    <t>Non current liabilities</t>
  </si>
  <si>
    <t>Net tangible assets per share (RM)</t>
  </si>
  <si>
    <t>Issue of shares on</t>
  </si>
  <si>
    <t>acquisition of subsidiary</t>
  </si>
  <si>
    <t>companies</t>
  </si>
  <si>
    <t>Profit for the quarter</t>
  </si>
  <si>
    <t>At 31st March 2003</t>
  </si>
  <si>
    <t>At 1st January 2003</t>
  </si>
  <si>
    <t>UNAUDITED CONDENSED PROFORMA CONSOLIDATED STATEMENT OF CHANGES IN EQUITY</t>
  </si>
  <si>
    <t xml:space="preserve">                                  FOR THE FIRST QUARTER ENDED 31ST MARCH 2003</t>
  </si>
  <si>
    <t>UNAUDITED CONDENSED PROFORMA CONSOLIDATED INCOME STATEMENT</t>
  </si>
  <si>
    <t>B12</t>
  </si>
  <si>
    <t>A8</t>
  </si>
  <si>
    <t>31st Dec 2002</t>
  </si>
  <si>
    <t xml:space="preserve"> SCOMI GROUP BERHAD</t>
  </si>
  <si>
    <t xml:space="preserve">QUARTERLY REPORT ON UNAUDITED PROFORMA CONSOLIDATED RESULTS </t>
  </si>
  <si>
    <t>UNAUDITED GROUP</t>
  </si>
  <si>
    <t>AUDITED COMPANY</t>
  </si>
  <si>
    <t>retained profits</t>
  </si>
  <si>
    <t xml:space="preserve">Proforma Consolidated Income Statement </t>
  </si>
  <si>
    <t xml:space="preserve">Consolidated Income Statement </t>
  </si>
  <si>
    <t>Basic earnings per share (sen)</t>
  </si>
  <si>
    <t>The acquisition of the subsidiary companies for the purpose of listing of Scomi Group Berhad on the Second Board of the Kuala Lumpur Stock Exchange was completed on 31st March 2003. Therefore the audited company's balance sheet reflects the position of the company only as at 31st December 2002.</t>
  </si>
  <si>
    <t>UNAUDITED CONDENSED PROFORMA CONSOLIDATED CASH FLOW STATEMENT</t>
  </si>
  <si>
    <t xml:space="preserve">                         FOR THE QUARTER ENDED 31ST MARCH 2003</t>
  </si>
  <si>
    <t>KMC group</t>
  </si>
  <si>
    <t>CASH FLOW FROM OPERATING ACTIVITIES</t>
  </si>
  <si>
    <t>Depreciation</t>
  </si>
  <si>
    <t>Development expenditure written off/stock obsolecence</t>
  </si>
  <si>
    <t>Amortisation of development expenditure</t>
  </si>
  <si>
    <t>Provision for doubtful debts</t>
  </si>
  <si>
    <t>Provision on loss in investment</t>
  </si>
  <si>
    <t>Share of profit in associated company</t>
  </si>
  <si>
    <t>Interest expense</t>
  </si>
  <si>
    <t>Interest income</t>
  </si>
  <si>
    <t>Operating profit before working capital changes</t>
  </si>
  <si>
    <t>Decrease/ (increase) in trade and other receivables</t>
  </si>
  <si>
    <t>Increase / (decrease) in trade and other payables</t>
  </si>
  <si>
    <t>Increase / (decrease) in amount due to holding company</t>
  </si>
  <si>
    <t>Cash generated from/(used in) operations</t>
  </si>
  <si>
    <t>Tax paid</t>
  </si>
  <si>
    <t>Interest paid</t>
  </si>
  <si>
    <t>Net cash generated from/(used in) operating activities</t>
  </si>
  <si>
    <t>CASH FLOW FROM INVESTING ACTIVITIES</t>
  </si>
  <si>
    <t>Cash flow on acquisition of subsidiary company</t>
  </si>
  <si>
    <t>Purchase of property, plant and equipment</t>
  </si>
  <si>
    <t>Proceeds from disposal of property, plant and equipment</t>
  </si>
  <si>
    <t>Interest received</t>
  </si>
  <si>
    <t>Net cash generated from/(used in) investing activities</t>
  </si>
  <si>
    <t>CASH FLOW FROM FINANCING ACTIVITIES</t>
  </si>
  <si>
    <t>Proceeds from issuance of shares</t>
  </si>
  <si>
    <t>Drawndown of hire purchase and lease financing</t>
  </si>
  <si>
    <t>Interest paid on hire purchase and lease</t>
  </si>
  <si>
    <t>Interest paid on term loans</t>
  </si>
  <si>
    <t>Repayment of hire purchase and lease</t>
  </si>
  <si>
    <t>Repayment of term loans</t>
  </si>
  <si>
    <t>Dividends paid</t>
  </si>
  <si>
    <t>Net cash (used in)/ generated from financing activities</t>
  </si>
  <si>
    <t>NET INCREASE/(DECREASE) IN CASH AND CASH EQUIVALENTS</t>
  </si>
  <si>
    <t>CASH AND CASH EQUIVALENTS AT BEGINNING OF YEAR</t>
  </si>
  <si>
    <t>#</t>
  </si>
  <si>
    <t>CASH AND CASH EQUIVALENTS AT END OF YEAR</t>
  </si>
  <si>
    <t>Cash and cash equivalents comprise:</t>
  </si>
  <si>
    <t>Short terms deposits with licensed banks</t>
  </si>
  <si>
    <t># Denotes RM 2.00</t>
  </si>
  <si>
    <t xml:space="preserve"> QUARTERLY REPORT ON UNAUDITED PROFORMA CONSOLIDATED RESULTS</t>
  </si>
  <si>
    <t xml:space="preserve"> FOR THE FIRST QUARTER 2003</t>
  </si>
  <si>
    <t>FOR THE FIRST QUARTER 2003</t>
  </si>
  <si>
    <t>FOR THE QUARTER ENDED 31ST MARCH 2003</t>
  </si>
  <si>
    <t>Decrease/ (increase) in inventories</t>
  </si>
  <si>
    <t>There was no preceding quarter's results as this is the first quarterly results announced by the group in compliance with the Kuala Lumpur Stock Exchange requirements in conjunction with its listing on the Second Board of the Kuala Lumpur Stock Exchange.</t>
  </si>
  <si>
    <t>Decrease/ (increase) in amount due from associated company</t>
  </si>
  <si>
    <t>Increase/ (decrease) in banker's acceptance</t>
  </si>
  <si>
    <t>Adjustments for:</t>
  </si>
  <si>
    <t xml:space="preserve"> --- Non distributable ---</t>
  </si>
  <si>
    <t>Gain on disposal of property, plant and equipment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</si>
</sst>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 #,##0.0000_);_(* \(#,##0.0000\);_(* &quot;-&quot;??_);_(@_)"/>
    <numFmt numFmtId="168" formatCode="#,##0.000_);\(#,##0.000\)"/>
    <numFmt numFmtId="169" formatCode="#,##0.0000_);\(#,##0.0000\)"/>
    <numFmt numFmtId="170" formatCode="#,##0.0_);\(#,##0.0\)"/>
    <numFmt numFmtId="171" formatCode="_(* #,##0.00000_);_(* \(#,##0.00000\);_(* &quot;-&quot;??_);_(@_)"/>
    <numFmt numFmtId="172" formatCode="0.00000000"/>
    <numFmt numFmtId="173" formatCode="0.0000000"/>
    <numFmt numFmtId="174" formatCode="0.000000"/>
    <numFmt numFmtId="175" formatCode="0.00000"/>
    <numFmt numFmtId="176" formatCode="0.0000"/>
    <numFmt numFmtId="177" formatCode="0.000"/>
    <numFmt numFmtId="178" formatCode="0.00_);\(0.00\)"/>
    <numFmt numFmtId="179" formatCode="0.0_);\(0.0\)"/>
    <numFmt numFmtId="180" formatCode="0_);\(0\)"/>
    <numFmt numFmtId="181" formatCode="0.000_);\(0.000\)"/>
    <numFmt numFmtId="182" formatCode="0.0000_);\(0.0000\)"/>
    <numFmt numFmtId="183" formatCode="0.0"/>
    <numFmt numFmtId="184" formatCode="_(* #,##0.0_);_(* \(#,##0.0\);_(* &quot;-&quot;?_);_(@_)"/>
  </numFmts>
  <fonts count="12">
    <font>
      <sz val="10"/>
      <name val="Arial"/>
      <family val="0"/>
    </font>
    <font>
      <b/>
      <sz val="11"/>
      <name val="Tahoma"/>
      <family val="2"/>
    </font>
    <font>
      <sz val="10"/>
      <name val="Tahoma"/>
      <family val="2"/>
    </font>
    <font>
      <b/>
      <sz val="10"/>
      <name val="Tahoma"/>
      <family val="2"/>
    </font>
    <font>
      <b/>
      <u val="single"/>
      <sz val="10"/>
      <name val="Tahoma"/>
      <family val="2"/>
    </font>
    <font>
      <sz val="11"/>
      <name val="Tahoma"/>
      <family val="2"/>
    </font>
    <font>
      <b/>
      <sz val="11"/>
      <color indexed="8"/>
      <name val="Tahoma"/>
      <family val="2"/>
    </font>
    <font>
      <sz val="11"/>
      <color indexed="8"/>
      <name val="Tahoma"/>
      <family val="2"/>
    </font>
    <font>
      <u val="single"/>
      <sz val="10"/>
      <name val="Tahoma"/>
      <family val="2"/>
    </font>
    <font>
      <sz val="8"/>
      <name val="Tahoma"/>
      <family val="0"/>
    </font>
    <font>
      <u val="singleAccounting"/>
      <sz val="10"/>
      <name val="Tahoma"/>
      <family val="2"/>
    </font>
    <font>
      <b/>
      <sz val="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2" fillId="0" borderId="0" xfId="0" applyFont="1" applyAlignment="1">
      <alignment horizontal="center" vertical="top"/>
    </xf>
    <xf numFmtId="0" fontId="2" fillId="0" borderId="0" xfId="0" applyFont="1" applyAlignment="1">
      <alignment vertical="top"/>
    </xf>
    <xf numFmtId="0" fontId="2" fillId="0" borderId="0" xfId="0" applyFont="1" applyBorder="1" applyAlignment="1">
      <alignment vertical="top"/>
    </xf>
    <xf numFmtId="0" fontId="3" fillId="0" borderId="0" xfId="0" applyFont="1" applyBorder="1" applyAlignment="1">
      <alignment horizontal="right" vertical="top"/>
    </xf>
    <xf numFmtId="0" fontId="3" fillId="0" borderId="0" xfId="0" applyFont="1" applyAlignment="1">
      <alignment horizontal="center" vertical="top"/>
    </xf>
    <xf numFmtId="14" fontId="3" fillId="0" borderId="0" xfId="0" applyNumberFormat="1" applyFont="1" applyBorder="1" applyAlignment="1">
      <alignment horizontal="right" vertical="top"/>
    </xf>
    <xf numFmtId="166" fontId="2" fillId="0" borderId="0" xfId="15" applyNumberFormat="1" applyFont="1" applyBorder="1" applyAlignment="1">
      <alignment vertical="top"/>
    </xf>
    <xf numFmtId="166" fontId="2" fillId="0" borderId="1" xfId="15" applyNumberFormat="1" applyFont="1" applyBorder="1" applyAlignment="1">
      <alignment vertical="top"/>
    </xf>
    <xf numFmtId="0" fontId="4" fillId="0" borderId="0" xfId="0" applyFont="1" applyAlignment="1">
      <alignment vertical="top"/>
    </xf>
    <xf numFmtId="166" fontId="2" fillId="0" borderId="0" xfId="0" applyNumberFormat="1" applyFont="1" applyAlignment="1">
      <alignment vertical="top"/>
    </xf>
    <xf numFmtId="166" fontId="2" fillId="0" borderId="2" xfId="15" applyNumberFormat="1" applyFont="1" applyBorder="1" applyAlignment="1">
      <alignment vertical="top"/>
    </xf>
    <xf numFmtId="166" fontId="2" fillId="0" borderId="0" xfId="15" applyNumberFormat="1" applyFont="1" applyAlignment="1">
      <alignment vertical="top"/>
    </xf>
    <xf numFmtId="166" fontId="2" fillId="0" borderId="3" xfId="15" applyNumberFormat="1" applyFont="1" applyBorder="1" applyAlignment="1">
      <alignment vertical="top"/>
    </xf>
    <xf numFmtId="2" fontId="2" fillId="0" borderId="0" xfId="15" applyNumberFormat="1" applyFont="1" applyAlignment="1">
      <alignment vertical="top"/>
    </xf>
    <xf numFmtId="0" fontId="1" fillId="0" borderId="0" xfId="0" applyFont="1" applyAlignment="1">
      <alignment vertical="top"/>
    </xf>
    <xf numFmtId="37" fontId="5" fillId="0" borderId="0" xfId="0" applyNumberFormat="1" applyFont="1" applyAlignment="1">
      <alignment vertical="top"/>
    </xf>
    <xf numFmtId="0" fontId="5" fillId="0" borderId="0" xfId="0" applyFont="1" applyAlignment="1">
      <alignment vertical="top"/>
    </xf>
    <xf numFmtId="37" fontId="1" fillId="0" borderId="0" xfId="0" applyNumberFormat="1" applyFont="1" applyAlignment="1">
      <alignment vertical="top"/>
    </xf>
    <xf numFmtId="0" fontId="6" fillId="0" borderId="0" xfId="0" applyFont="1" applyAlignment="1">
      <alignment vertical="top"/>
    </xf>
    <xf numFmtId="37" fontId="7" fillId="0" borderId="0" xfId="0" applyNumberFormat="1" applyFont="1" applyAlignment="1">
      <alignment vertical="top"/>
    </xf>
    <xf numFmtId="0" fontId="7" fillId="0" borderId="0" xfId="0" applyFont="1" applyAlignment="1">
      <alignment vertical="top"/>
    </xf>
    <xf numFmtId="37" fontId="2" fillId="0" borderId="0" xfId="0" applyNumberFormat="1" applyFont="1" applyAlignment="1">
      <alignment vertical="top"/>
    </xf>
    <xf numFmtId="37" fontId="3" fillId="0" borderId="0" xfId="0" applyNumberFormat="1" applyFont="1" applyAlignment="1">
      <alignment vertical="top"/>
    </xf>
    <xf numFmtId="37" fontId="3" fillId="0" borderId="0" xfId="0" applyNumberFormat="1" applyFont="1" applyAlignment="1">
      <alignment horizontal="center" vertical="top"/>
    </xf>
    <xf numFmtId="37" fontId="2" fillId="0" borderId="0" xfId="0" applyNumberFormat="1" applyFont="1" applyAlignment="1">
      <alignment horizontal="center" vertical="top"/>
    </xf>
    <xf numFmtId="43" fontId="2" fillId="0" borderId="0" xfId="15" applyFont="1" applyAlignment="1">
      <alignment vertical="top"/>
    </xf>
    <xf numFmtId="41" fontId="2" fillId="0" borderId="0" xfId="15" applyNumberFormat="1" applyFont="1" applyAlignment="1">
      <alignment vertical="top"/>
    </xf>
    <xf numFmtId="37" fontId="2" fillId="0" borderId="3" xfId="0" applyNumberFormat="1" applyFont="1" applyBorder="1" applyAlignment="1">
      <alignment vertical="top"/>
    </xf>
    <xf numFmtId="0" fontId="3" fillId="0" borderId="0" xfId="0" applyFont="1" applyAlignment="1">
      <alignment horizontal="center" vertical="top" wrapText="1"/>
    </xf>
    <xf numFmtId="15" fontId="3" fillId="0" borderId="0" xfId="0" applyNumberFormat="1" applyFont="1" applyAlignment="1" quotePrefix="1">
      <alignment horizontal="center" vertical="top"/>
    </xf>
    <xf numFmtId="0" fontId="4" fillId="0" borderId="0" xfId="0" applyFont="1" applyAlignment="1">
      <alignment horizontal="center" vertical="top"/>
    </xf>
    <xf numFmtId="0" fontId="8" fillId="0" borderId="0" xfId="0" applyFont="1" applyAlignment="1">
      <alignment horizontal="center" vertical="top"/>
    </xf>
    <xf numFmtId="166" fontId="2" fillId="0" borderId="0" xfId="15" applyNumberFormat="1" applyFont="1" applyAlignment="1">
      <alignment horizontal="center" vertical="top"/>
    </xf>
    <xf numFmtId="164" fontId="2" fillId="0" borderId="0" xfId="15" applyNumberFormat="1" applyFont="1" applyAlignment="1">
      <alignment vertical="top"/>
    </xf>
    <xf numFmtId="37" fontId="2" fillId="0" borderId="0" xfId="15" applyNumberFormat="1" applyFont="1" applyBorder="1" applyAlignment="1">
      <alignment horizontal="right" vertical="top"/>
    </xf>
    <xf numFmtId="43" fontId="2" fillId="0" borderId="1" xfId="15" applyFont="1" applyBorder="1" applyAlignment="1">
      <alignment vertical="top"/>
    </xf>
    <xf numFmtId="164" fontId="2" fillId="0" borderId="1" xfId="15" applyNumberFormat="1" applyFont="1" applyBorder="1" applyAlignment="1">
      <alignment vertical="top"/>
    </xf>
    <xf numFmtId="0" fontId="2" fillId="0" borderId="1" xfId="0" applyFont="1" applyBorder="1" applyAlignment="1">
      <alignment vertical="top"/>
    </xf>
    <xf numFmtId="164" fontId="2" fillId="0" borderId="0" xfId="15" applyNumberFormat="1" applyFont="1" applyAlignment="1">
      <alignment horizontal="right" vertical="top"/>
    </xf>
    <xf numFmtId="166" fontId="2" fillId="0" borderId="0" xfId="15" applyNumberFormat="1" applyFont="1" applyAlignment="1">
      <alignment horizontal="right" vertical="top"/>
    </xf>
    <xf numFmtId="43" fontId="2" fillId="0" borderId="0" xfId="15" applyFont="1" applyAlignment="1">
      <alignment horizontal="right" vertical="top"/>
    </xf>
    <xf numFmtId="166" fontId="2" fillId="0" borderId="4" xfId="15" applyNumberFormat="1" applyFont="1" applyBorder="1" applyAlignment="1">
      <alignment vertical="top"/>
    </xf>
    <xf numFmtId="166" fontId="2" fillId="0" borderId="4" xfId="0" applyNumberFormat="1" applyFont="1" applyBorder="1" applyAlignment="1">
      <alignment vertical="top"/>
    </xf>
    <xf numFmtId="164" fontId="2" fillId="0" borderId="0" xfId="15" applyNumberFormat="1" applyFont="1" applyAlignment="1">
      <alignment horizontal="center" vertical="top"/>
    </xf>
    <xf numFmtId="2" fontId="2" fillId="0" borderId="0" xfId="0" applyNumberFormat="1" applyFont="1" applyAlignment="1">
      <alignment vertical="top"/>
    </xf>
    <xf numFmtId="0" fontId="8" fillId="0" borderId="0" xfId="0" applyFont="1" applyAlignment="1">
      <alignment vertical="top"/>
    </xf>
    <xf numFmtId="166" fontId="2" fillId="0" borderId="0" xfId="0" applyNumberFormat="1" applyFont="1" applyAlignment="1">
      <alignment horizontal="center" vertical="top"/>
    </xf>
    <xf numFmtId="0" fontId="3" fillId="0" borderId="0" xfId="0" applyFont="1" applyAlignment="1">
      <alignment vertical="top"/>
    </xf>
    <xf numFmtId="166" fontId="2" fillId="0" borderId="1" xfId="15" applyNumberFormat="1" applyFont="1" applyBorder="1" applyAlignment="1">
      <alignment horizontal="center" vertical="top"/>
    </xf>
    <xf numFmtId="166" fontId="2" fillId="0" borderId="3" xfId="15" applyNumberFormat="1" applyFont="1" applyBorder="1" applyAlignment="1">
      <alignment horizontal="center" vertical="top"/>
    </xf>
    <xf numFmtId="166" fontId="2" fillId="0" borderId="4" xfId="15" applyNumberFormat="1" applyFont="1" applyBorder="1" applyAlignment="1">
      <alignment horizontal="center" vertical="top"/>
    </xf>
    <xf numFmtId="37" fontId="3" fillId="0" borderId="0" xfId="0" applyNumberFormat="1" applyFont="1" applyAlignment="1">
      <alignment horizontal="right" vertical="top"/>
    </xf>
    <xf numFmtId="43" fontId="3" fillId="0" borderId="0" xfId="15" applyFont="1" applyAlignment="1">
      <alignment horizontal="right" vertical="top"/>
    </xf>
    <xf numFmtId="0" fontId="2" fillId="0" borderId="0" xfId="0" applyFont="1" applyAlignment="1">
      <alignment horizontal="right" vertical="top"/>
    </xf>
    <xf numFmtId="37" fontId="2" fillId="0" borderId="0" xfId="0" applyNumberFormat="1" applyFont="1" applyAlignment="1">
      <alignment horizontal="right" vertical="top"/>
    </xf>
    <xf numFmtId="0" fontId="2" fillId="0" borderId="0" xfId="0" applyFont="1" applyBorder="1" applyAlignment="1">
      <alignment horizontal="right" vertical="top"/>
    </xf>
    <xf numFmtId="166" fontId="10" fillId="0" borderId="1" xfId="15" applyNumberFormat="1" applyFont="1" applyBorder="1" applyAlignment="1">
      <alignment vertical="top"/>
    </xf>
    <xf numFmtId="0" fontId="3" fillId="0" borderId="0" xfId="0" applyFont="1" applyAlignment="1">
      <alignment horizontal="right" vertical="top" wrapText="1"/>
    </xf>
    <xf numFmtId="0" fontId="3" fillId="0" borderId="0" xfId="0" applyFont="1" applyAlignment="1">
      <alignment horizontal="right" vertical="top"/>
    </xf>
    <xf numFmtId="43" fontId="2" fillId="0" borderId="1" xfId="15" applyFont="1" applyBorder="1" applyAlignment="1">
      <alignment horizontal="right" vertical="top"/>
    </xf>
    <xf numFmtId="43" fontId="2" fillId="0" borderId="4" xfId="15" applyFont="1" applyBorder="1" applyAlignment="1">
      <alignment horizontal="right" vertical="top"/>
    </xf>
    <xf numFmtId="166" fontId="2" fillId="0" borderId="0" xfId="15" applyNumberFormat="1" applyFont="1" applyBorder="1" applyAlignment="1">
      <alignment horizontal="right" vertical="top"/>
    </xf>
    <xf numFmtId="166" fontId="2" fillId="0" borderId="1" xfId="15" applyNumberFormat="1" applyFont="1" applyBorder="1" applyAlignment="1">
      <alignment horizontal="right" vertical="top"/>
    </xf>
    <xf numFmtId="166" fontId="2" fillId="0" borderId="2" xfId="15" applyNumberFormat="1" applyFont="1" applyBorder="1" applyAlignment="1">
      <alignment horizontal="right" vertical="top"/>
    </xf>
    <xf numFmtId="166" fontId="2" fillId="0" borderId="3" xfId="15" applyNumberFormat="1" applyFont="1" applyBorder="1" applyAlignment="1">
      <alignment horizontal="right" vertical="top"/>
    </xf>
    <xf numFmtId="184" fontId="2" fillId="0" borderId="0" xfId="15" applyNumberFormat="1" applyFont="1" applyAlignment="1">
      <alignment horizontal="right" vertical="top"/>
    </xf>
    <xf numFmtId="0" fontId="1" fillId="0" borderId="0" xfId="0" applyFont="1" applyAlignment="1">
      <alignment vertical="top"/>
    </xf>
    <xf numFmtId="0" fontId="1"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right" vertical="top" wrapText="1"/>
    </xf>
    <xf numFmtId="0" fontId="1" fillId="0" borderId="0" xfId="0" applyFont="1" applyAlignment="1">
      <alignment horizontal="center" vertical="top" wrapText="1"/>
    </xf>
    <xf numFmtId="0" fontId="1" fillId="0" borderId="0" xfId="0" applyFont="1" applyFill="1" applyAlignment="1">
      <alignment horizontal="center" vertical="top"/>
    </xf>
    <xf numFmtId="0" fontId="3" fillId="0" borderId="0" xfId="0" applyFont="1" applyBorder="1" applyAlignment="1">
      <alignment horizontal="right" vertical="top" wrapText="1"/>
    </xf>
    <xf numFmtId="0" fontId="5" fillId="0" borderId="0" xfId="0" applyFont="1" applyAlignment="1">
      <alignment horizontal="center" vertical="top"/>
    </xf>
    <xf numFmtId="0" fontId="6" fillId="0" borderId="0" xfId="0" applyFont="1" applyAlignment="1">
      <alignment horizontal="center" vertical="top"/>
    </xf>
    <xf numFmtId="37" fontId="1" fillId="0" borderId="0" xfId="0" applyNumberFormat="1" applyFont="1" applyAlignment="1">
      <alignment horizontal="center" vertical="top"/>
    </xf>
    <xf numFmtId="37" fontId="3" fillId="0" borderId="0" xfId="0" applyNumberFormat="1" applyFont="1" applyAlignment="1">
      <alignment horizontal="right" vertical="top" wrapText="1"/>
    </xf>
    <xf numFmtId="43" fontId="3" fillId="0" borderId="0" xfId="15" applyFont="1" applyAlignment="1">
      <alignment horizontal="right" vertical="top"/>
    </xf>
    <xf numFmtId="37" fontId="3" fillId="0" borderId="0" xfId="0" applyNumberFormat="1" applyFont="1" applyAlignment="1">
      <alignment horizontal="center" vertical="top"/>
    </xf>
    <xf numFmtId="37" fontId="3" fillId="0" borderId="0" xfId="0" applyNumberFormat="1" applyFont="1" applyAlignment="1" quotePrefix="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8"/>
  <sheetViews>
    <sheetView workbookViewId="0" topLeftCell="A1">
      <selection activeCell="A15" sqref="A14:A15"/>
    </sheetView>
  </sheetViews>
  <sheetFormatPr defaultColWidth="9.140625" defaultRowHeight="12.75"/>
  <cols>
    <col min="1" max="1" width="46.140625" style="2" customWidth="1"/>
    <col min="2" max="2" width="20.140625" style="2" hidden="1" customWidth="1"/>
    <col min="3" max="3" width="18.140625" style="2" hidden="1" customWidth="1"/>
    <col min="4" max="4" width="16.7109375" style="2" hidden="1" customWidth="1"/>
    <col min="5" max="5" width="7.7109375" style="1" customWidth="1"/>
    <col min="6" max="6" width="18.7109375" style="2" customWidth="1"/>
    <col min="7" max="7" width="3.421875" style="2" customWidth="1"/>
    <col min="8" max="8" width="16.7109375" style="2" customWidth="1"/>
    <col min="9" max="9" width="7.421875" style="2" customWidth="1"/>
    <col min="10" max="16384" width="9.140625" style="2" customWidth="1"/>
  </cols>
  <sheetData>
    <row r="1" spans="1:9" ht="18" customHeight="1">
      <c r="A1" s="72" t="s">
        <v>18</v>
      </c>
      <c r="B1" s="72"/>
      <c r="C1" s="72"/>
      <c r="D1" s="72"/>
      <c r="E1" s="72"/>
      <c r="F1" s="72"/>
      <c r="G1" s="72"/>
      <c r="H1" s="72"/>
      <c r="I1" s="29"/>
    </row>
    <row r="2" spans="1:8" ht="18" customHeight="1">
      <c r="A2" s="72" t="s">
        <v>24</v>
      </c>
      <c r="B2" s="72"/>
      <c r="C2" s="72"/>
      <c r="D2" s="72"/>
      <c r="E2" s="72"/>
      <c r="F2" s="72"/>
      <c r="G2" s="72"/>
      <c r="H2" s="72"/>
    </row>
    <row r="3" spans="1:8" ht="18" customHeight="1">
      <c r="A3" s="72" t="s">
        <v>70</v>
      </c>
      <c r="B3" s="72"/>
      <c r="C3" s="72"/>
      <c r="D3" s="72"/>
      <c r="E3" s="72"/>
      <c r="F3" s="72"/>
      <c r="G3" s="72"/>
      <c r="H3" s="72"/>
    </row>
    <row r="4" spans="1:8" ht="18" customHeight="1">
      <c r="A4" s="68" t="s">
        <v>122</v>
      </c>
      <c r="B4" s="68"/>
      <c r="C4" s="68"/>
      <c r="D4" s="68"/>
      <c r="E4" s="68"/>
      <c r="F4" s="68"/>
      <c r="G4" s="68"/>
      <c r="H4" s="68"/>
    </row>
    <row r="5" spans="1:8" ht="18" customHeight="1">
      <c r="A5" s="68"/>
      <c r="B5" s="68"/>
      <c r="C5" s="68"/>
      <c r="D5" s="68"/>
      <c r="E5" s="68"/>
      <c r="F5" s="68"/>
      <c r="G5" s="68"/>
      <c r="H5" s="68"/>
    </row>
    <row r="6" spans="1:8" ht="18" customHeight="1">
      <c r="A6" s="68" t="s">
        <v>65</v>
      </c>
      <c r="B6" s="68"/>
      <c r="C6" s="68"/>
      <c r="D6" s="68"/>
      <c r="E6" s="68"/>
      <c r="F6" s="68"/>
      <c r="G6" s="68"/>
      <c r="H6" s="68"/>
    </row>
    <row r="7" spans="1:8" ht="18" customHeight="1">
      <c r="A7" s="67" t="s">
        <v>64</v>
      </c>
      <c r="B7" s="67"/>
      <c r="C7" s="67"/>
      <c r="D7" s="67"/>
      <c r="E7" s="67"/>
      <c r="F7" s="67"/>
      <c r="G7" s="67"/>
      <c r="H7" s="67"/>
    </row>
    <row r="9" spans="6:8" ht="12.75">
      <c r="F9" s="71" t="s">
        <v>74</v>
      </c>
      <c r="H9" s="71" t="s">
        <v>75</v>
      </c>
    </row>
    <row r="10" spans="2:8" ht="12.75">
      <c r="B10" s="5" t="s">
        <v>9</v>
      </c>
      <c r="C10" s="5" t="s">
        <v>9</v>
      </c>
      <c r="D10" s="5" t="s">
        <v>9</v>
      </c>
      <c r="E10" s="5"/>
      <c r="F10" s="71"/>
      <c r="G10" s="5"/>
      <c r="H10" s="71"/>
    </row>
    <row r="11" spans="2:8" ht="12.75">
      <c r="B11" s="30" t="s">
        <v>10</v>
      </c>
      <c r="C11" s="30" t="s">
        <v>10</v>
      </c>
      <c r="D11" s="30" t="s">
        <v>10</v>
      </c>
      <c r="E11" s="30"/>
      <c r="F11" s="71"/>
      <c r="G11" s="5"/>
      <c r="H11" s="71"/>
    </row>
    <row r="12" spans="2:8" ht="12.75">
      <c r="B12" s="5"/>
      <c r="C12" s="5"/>
      <c r="D12" s="5"/>
      <c r="E12" s="5"/>
      <c r="F12" s="58" t="s">
        <v>33</v>
      </c>
      <c r="G12" s="30"/>
      <c r="H12" s="58" t="s">
        <v>34</v>
      </c>
    </row>
    <row r="13" spans="2:8" ht="12.75">
      <c r="B13" s="5" t="s">
        <v>8</v>
      </c>
      <c r="C13" s="5" t="s">
        <v>8</v>
      </c>
      <c r="D13" s="5" t="s">
        <v>8</v>
      </c>
      <c r="E13" s="5"/>
      <c r="F13" s="59" t="s">
        <v>8</v>
      </c>
      <c r="G13" s="5"/>
      <c r="H13" s="59" t="s">
        <v>8</v>
      </c>
    </row>
    <row r="14" spans="2:8" ht="12.75">
      <c r="B14" s="31" t="s">
        <v>1</v>
      </c>
      <c r="C14" s="5" t="s">
        <v>12</v>
      </c>
      <c r="D14" s="5" t="s">
        <v>2</v>
      </c>
      <c r="E14" s="5"/>
      <c r="F14" s="5"/>
      <c r="G14" s="5"/>
      <c r="H14" s="5"/>
    </row>
    <row r="15" spans="2:8" ht="12.75">
      <c r="B15" s="31"/>
      <c r="C15" s="31" t="s">
        <v>11</v>
      </c>
      <c r="D15" s="31" t="s">
        <v>3</v>
      </c>
      <c r="E15" s="5" t="s">
        <v>31</v>
      </c>
      <c r="F15" s="31"/>
      <c r="G15" s="31"/>
      <c r="H15" s="31"/>
    </row>
    <row r="16" spans="2:5" ht="12.75">
      <c r="B16" s="32"/>
      <c r="C16" s="32"/>
      <c r="D16" s="32"/>
      <c r="E16" s="32"/>
    </row>
    <row r="17" spans="1:8" ht="12.75">
      <c r="A17" s="2" t="s">
        <v>0</v>
      </c>
      <c r="B17" s="12">
        <f>26197606/1000</f>
        <v>26197.606</v>
      </c>
      <c r="C17" s="12">
        <f>11980347/1000</f>
        <v>11980.347</v>
      </c>
      <c r="D17" s="12">
        <f>601128/1000</f>
        <v>601.128</v>
      </c>
      <c r="E17" s="33" t="s">
        <v>67</v>
      </c>
      <c r="F17" s="10">
        <f>+B17+C17+D17</f>
        <v>38779.081</v>
      </c>
      <c r="G17" s="10"/>
      <c r="H17" s="41" t="s">
        <v>13</v>
      </c>
    </row>
    <row r="18" spans="2:8" ht="12.75">
      <c r="B18" s="26"/>
      <c r="C18" s="34"/>
      <c r="D18" s="34"/>
      <c r="E18" s="44"/>
      <c r="H18" s="41"/>
    </row>
    <row r="19" spans="1:8" ht="12.75">
      <c r="A19" s="2" t="s">
        <v>35</v>
      </c>
      <c r="B19" s="12">
        <f>500-(18484550+2913127+431472)/1000</f>
        <v>-21329.149</v>
      </c>
      <c r="C19" s="12">
        <f>-(10395975+617979+384532)/1000</f>
        <v>-11398.486</v>
      </c>
      <c r="D19" s="12">
        <f>-(415652+796964)/1000</f>
        <v>-1212.616</v>
      </c>
      <c r="E19" s="33"/>
      <c r="F19" s="10">
        <f>+B19+C19+D19-62</f>
        <v>-34002.251000000004</v>
      </c>
      <c r="G19" s="10"/>
      <c r="H19" s="41" t="s">
        <v>13</v>
      </c>
    </row>
    <row r="20" spans="2:8" ht="12.75">
      <c r="B20" s="26"/>
      <c r="C20" s="34"/>
      <c r="D20" s="34"/>
      <c r="E20" s="44"/>
      <c r="H20" s="41"/>
    </row>
    <row r="21" spans="1:8" ht="12.75">
      <c r="A21" s="2" t="s">
        <v>36</v>
      </c>
      <c r="B21" s="35">
        <v>-3</v>
      </c>
      <c r="C21" s="7">
        <f>119623/1000</f>
        <v>119.623</v>
      </c>
      <c r="D21" s="12">
        <f>222009/1000</f>
        <v>222.009</v>
      </c>
      <c r="E21" s="33"/>
      <c r="F21" s="10">
        <f>+B21+C21+D21</f>
        <v>338.632</v>
      </c>
      <c r="G21" s="10"/>
      <c r="H21" s="41" t="s">
        <v>13</v>
      </c>
    </row>
    <row r="22" spans="2:8" ht="12.75">
      <c r="B22" s="36"/>
      <c r="C22" s="37"/>
      <c r="D22" s="37"/>
      <c r="F22" s="38"/>
      <c r="G22" s="38"/>
      <c r="H22" s="60"/>
    </row>
    <row r="23" spans="1:8" ht="12.75">
      <c r="A23" s="2" t="s">
        <v>37</v>
      </c>
      <c r="B23" s="12">
        <f>+B21+B19+B17</f>
        <v>4865.4569999999985</v>
      </c>
      <c r="C23" s="12">
        <f>+C17+C19+C21</f>
        <v>701.483999999999</v>
      </c>
      <c r="D23" s="12">
        <f>+D17+D19+D21</f>
        <v>-389.4789999999999</v>
      </c>
      <c r="F23" s="10">
        <f>+F17+F19+F21</f>
        <v>5115.461999999994</v>
      </c>
      <c r="G23" s="10"/>
      <c r="H23" s="41" t="s">
        <v>13</v>
      </c>
    </row>
    <row r="24" spans="2:8" ht="12.75">
      <c r="B24" s="26"/>
      <c r="C24" s="34"/>
      <c r="D24" s="34"/>
      <c r="H24" s="41"/>
    </row>
    <row r="25" spans="1:8" ht="12.75">
      <c r="A25" s="2" t="s">
        <v>38</v>
      </c>
      <c r="B25" s="12">
        <f>-89661/1000</f>
        <v>-89.661</v>
      </c>
      <c r="C25" s="12">
        <v>-68</v>
      </c>
      <c r="D25" s="12">
        <f>-59100/1000</f>
        <v>-59.1</v>
      </c>
      <c r="F25" s="10">
        <f>+B25+C25+D25</f>
        <v>-216.761</v>
      </c>
      <c r="G25" s="10"/>
      <c r="H25" s="41" t="s">
        <v>13</v>
      </c>
    </row>
    <row r="26" spans="2:8" ht="12.75">
      <c r="B26" s="26"/>
      <c r="C26" s="34"/>
      <c r="D26" s="34"/>
      <c r="H26" s="41"/>
    </row>
    <row r="27" spans="1:8" ht="12.75">
      <c r="A27" s="2" t="s">
        <v>39</v>
      </c>
      <c r="B27" s="12">
        <v>65</v>
      </c>
      <c r="C27" s="39" t="s">
        <v>13</v>
      </c>
      <c r="D27" s="39" t="s">
        <v>13</v>
      </c>
      <c r="F27" s="10">
        <f>+B27</f>
        <v>65</v>
      </c>
      <c r="G27" s="10"/>
      <c r="H27" s="41" t="s">
        <v>13</v>
      </c>
    </row>
    <row r="28" spans="2:8" ht="12.75">
      <c r="B28" s="36"/>
      <c r="C28" s="37"/>
      <c r="D28" s="37"/>
      <c r="F28" s="38"/>
      <c r="G28" s="38"/>
      <c r="H28" s="60"/>
    </row>
    <row r="29" spans="1:8" ht="12.75">
      <c r="A29" s="2" t="s">
        <v>4</v>
      </c>
      <c r="B29" s="12">
        <f>+B27+B25+B23</f>
        <v>4840.7959999999985</v>
      </c>
      <c r="C29" s="12">
        <f>+C23+C25</f>
        <v>633.483999999999</v>
      </c>
      <c r="D29" s="12">
        <f>+D23+D25</f>
        <v>-448.57899999999995</v>
      </c>
      <c r="E29" s="1" t="s">
        <v>67</v>
      </c>
      <c r="F29" s="10">
        <f>+F23+F25+F27</f>
        <v>4963.700999999994</v>
      </c>
      <c r="G29" s="10"/>
      <c r="H29" s="41" t="s">
        <v>13</v>
      </c>
    </row>
    <row r="30" spans="2:8" ht="12.75">
      <c r="B30" s="26"/>
      <c r="C30" s="34"/>
      <c r="D30" s="34"/>
      <c r="H30" s="41"/>
    </row>
    <row r="31" spans="1:8" ht="12.75">
      <c r="A31" s="2" t="s">
        <v>5</v>
      </c>
      <c r="B31" s="33">
        <v>-640</v>
      </c>
      <c r="C31" s="12">
        <v>-256</v>
      </c>
      <c r="D31" s="40">
        <v>-18</v>
      </c>
      <c r="E31" s="1" t="s">
        <v>32</v>
      </c>
      <c r="F31" s="10">
        <f>B31+C31+D31-276</f>
        <v>-1190</v>
      </c>
      <c r="G31" s="10"/>
      <c r="H31" s="41" t="s">
        <v>13</v>
      </c>
    </row>
    <row r="32" spans="2:8" ht="12.75">
      <c r="B32" s="36"/>
      <c r="C32" s="37"/>
      <c r="D32" s="37"/>
      <c r="F32" s="38"/>
      <c r="G32" s="38"/>
      <c r="H32" s="60"/>
    </row>
    <row r="33" spans="1:8" ht="12.75">
      <c r="A33" s="2" t="s">
        <v>6</v>
      </c>
      <c r="B33" s="12">
        <f>+B29+B31</f>
        <v>4200.7959999999985</v>
      </c>
      <c r="C33" s="12">
        <f>+C29+C31</f>
        <v>377.483999999999</v>
      </c>
      <c r="D33" s="12">
        <f>+D29+D31</f>
        <v>-466.57899999999995</v>
      </c>
      <c r="F33" s="10">
        <f>+F29+F31</f>
        <v>3773.7009999999937</v>
      </c>
      <c r="G33" s="10"/>
      <c r="H33" s="41" t="s">
        <v>13</v>
      </c>
    </row>
    <row r="34" spans="2:8" ht="12.75">
      <c r="B34" s="26"/>
      <c r="C34" s="34"/>
      <c r="D34" s="34"/>
      <c r="H34" s="41"/>
    </row>
    <row r="35" spans="1:8" ht="12.75">
      <c r="A35" s="2" t="s">
        <v>40</v>
      </c>
      <c r="B35" s="41" t="s">
        <v>13</v>
      </c>
      <c r="C35" s="39" t="s">
        <v>13</v>
      </c>
      <c r="D35" s="39" t="s">
        <v>13</v>
      </c>
      <c r="F35" s="10">
        <v>0</v>
      </c>
      <c r="G35" s="10"/>
      <c r="H35" s="41" t="s">
        <v>13</v>
      </c>
    </row>
    <row r="36" spans="2:8" ht="12.75">
      <c r="B36" s="36"/>
      <c r="C36" s="37"/>
      <c r="D36" s="37"/>
      <c r="H36" s="41"/>
    </row>
    <row r="37" spans="1:8" ht="13.5" thickBot="1">
      <c r="A37" s="2" t="s">
        <v>7</v>
      </c>
      <c r="B37" s="42">
        <f>+B33</f>
        <v>4200.7959999999985</v>
      </c>
      <c r="C37" s="42">
        <f>+C33</f>
        <v>377.483999999999</v>
      </c>
      <c r="D37" s="42">
        <f>+D33</f>
        <v>-466.57899999999995</v>
      </c>
      <c r="F37" s="43">
        <f>+F33</f>
        <v>3773.7009999999937</v>
      </c>
      <c r="G37" s="43"/>
      <c r="H37" s="61" t="str">
        <f>+H33</f>
        <v>-</v>
      </c>
    </row>
    <row r="38" spans="2:8" ht="13.5" thickTop="1">
      <c r="B38" s="26"/>
      <c r="C38" s="34"/>
      <c r="D38" s="34"/>
      <c r="H38" s="41"/>
    </row>
    <row r="39" spans="1:8" ht="12.75">
      <c r="A39" s="2" t="s">
        <v>76</v>
      </c>
      <c r="B39" s="26"/>
      <c r="C39" s="34"/>
      <c r="D39" s="34"/>
      <c r="E39" s="44" t="s">
        <v>66</v>
      </c>
      <c r="F39" s="66">
        <f>+F33/87670*100</f>
        <v>4.304438234287662</v>
      </c>
      <c r="G39" s="45"/>
      <c r="H39" s="41" t="s">
        <v>13</v>
      </c>
    </row>
    <row r="40" spans="2:8" ht="12.75">
      <c r="B40" s="26"/>
      <c r="C40" s="34"/>
      <c r="D40" s="34"/>
      <c r="E40" s="44"/>
      <c r="H40" s="41"/>
    </row>
    <row r="41" spans="2:8" ht="12.75">
      <c r="B41" s="26"/>
      <c r="C41" s="34"/>
      <c r="D41" s="34"/>
      <c r="E41" s="44"/>
      <c r="H41" s="41"/>
    </row>
    <row r="42" spans="2:5" ht="12.75">
      <c r="B42" s="26"/>
      <c r="C42" s="34"/>
      <c r="D42" s="34"/>
      <c r="E42" s="44"/>
    </row>
    <row r="43" spans="1:5" ht="12.75">
      <c r="A43" s="46" t="s">
        <v>14</v>
      </c>
      <c r="B43" s="26"/>
      <c r="C43" s="34"/>
      <c r="D43" s="34"/>
      <c r="E43" s="44"/>
    </row>
    <row r="44" spans="2:5" ht="12.75">
      <c r="B44" s="26"/>
      <c r="C44" s="34"/>
      <c r="D44" s="34"/>
      <c r="E44" s="44"/>
    </row>
    <row r="45" spans="1:9" ht="39" customHeight="1">
      <c r="A45" s="70" t="s">
        <v>125</v>
      </c>
      <c r="B45" s="70"/>
      <c r="C45" s="70"/>
      <c r="D45" s="70"/>
      <c r="E45" s="70"/>
      <c r="F45" s="70"/>
      <c r="G45" s="70"/>
      <c r="H45" s="70"/>
      <c r="I45" s="70"/>
    </row>
    <row r="46" spans="1:8" ht="12.75">
      <c r="A46" s="69"/>
      <c r="B46" s="69"/>
      <c r="C46" s="69"/>
      <c r="D46" s="69"/>
      <c r="E46" s="69"/>
      <c r="F46" s="69"/>
      <c r="G46" s="69"/>
      <c r="H46" s="69"/>
    </row>
    <row r="47" spans="1:8" ht="12.75">
      <c r="A47" s="69"/>
      <c r="B47" s="69"/>
      <c r="C47" s="69"/>
      <c r="D47" s="69"/>
      <c r="E47" s="69"/>
      <c r="F47" s="69"/>
      <c r="G47" s="69"/>
      <c r="H47" s="69"/>
    </row>
    <row r="48" spans="3:5" ht="12.75">
      <c r="C48" s="34"/>
      <c r="D48" s="34"/>
      <c r="E48" s="44"/>
    </row>
  </sheetData>
  <mergeCells count="12">
    <mergeCell ref="A3:H3"/>
    <mergeCell ref="A6:H6"/>
    <mergeCell ref="A2:H2"/>
    <mergeCell ref="A1:H1"/>
    <mergeCell ref="A4:H4"/>
    <mergeCell ref="A7:H7"/>
    <mergeCell ref="A5:H5"/>
    <mergeCell ref="A47:H47"/>
    <mergeCell ref="A46:H46"/>
    <mergeCell ref="A45:I45"/>
    <mergeCell ref="F9:F11"/>
    <mergeCell ref="H9:H11"/>
  </mergeCells>
  <printOptions horizontalCentered="1"/>
  <pageMargins left="0.5" right="0.5" top="0.75" bottom="0.75" header="0" footer="0"/>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N59"/>
  <sheetViews>
    <sheetView workbookViewId="0" topLeftCell="A45">
      <selection activeCell="A67" sqref="A67"/>
    </sheetView>
  </sheetViews>
  <sheetFormatPr defaultColWidth="9.140625" defaultRowHeight="12.75"/>
  <cols>
    <col min="1" max="1" width="39.7109375" style="2" customWidth="1"/>
    <col min="2" max="2" width="6.57421875" style="1" customWidth="1"/>
    <col min="3" max="3" width="16.140625" style="2" customWidth="1"/>
    <col min="4" max="4" width="2.57421875" style="3" customWidth="1"/>
    <col min="5" max="5" width="14.7109375" style="56" customWidth="1"/>
    <col min="6" max="6" width="1.28515625" style="3" customWidth="1"/>
    <col min="7" max="7" width="17.28125" style="2" customWidth="1"/>
    <col min="8" max="16384" width="9.140625" style="2" customWidth="1"/>
  </cols>
  <sheetData>
    <row r="1" spans="1:7" s="1" customFormat="1" ht="18" customHeight="1">
      <c r="A1" s="72" t="s">
        <v>18</v>
      </c>
      <c r="B1" s="72"/>
      <c r="C1" s="72"/>
      <c r="D1" s="72"/>
      <c r="E1" s="72"/>
      <c r="F1" s="72"/>
      <c r="G1" s="72"/>
    </row>
    <row r="2" spans="1:7" ht="18" customHeight="1">
      <c r="A2" s="72" t="s">
        <v>24</v>
      </c>
      <c r="B2" s="72"/>
      <c r="C2" s="72"/>
      <c r="D2" s="72"/>
      <c r="E2" s="72"/>
      <c r="F2" s="72"/>
      <c r="G2" s="72"/>
    </row>
    <row r="3" spans="1:7" ht="18" customHeight="1">
      <c r="A3" s="72" t="s">
        <v>70</v>
      </c>
      <c r="B3" s="72"/>
      <c r="C3" s="72"/>
      <c r="D3" s="72"/>
      <c r="E3" s="72"/>
      <c r="F3" s="72"/>
      <c r="G3" s="72"/>
    </row>
    <row r="4" spans="1:7" ht="18" customHeight="1">
      <c r="A4" s="68" t="s">
        <v>122</v>
      </c>
      <c r="B4" s="68"/>
      <c r="C4" s="68"/>
      <c r="D4" s="68"/>
      <c r="E4" s="68"/>
      <c r="F4" s="68"/>
      <c r="G4" s="68"/>
    </row>
    <row r="5" spans="1:7" ht="18" customHeight="1">
      <c r="A5" s="68"/>
      <c r="B5" s="68"/>
      <c r="C5" s="68"/>
      <c r="D5" s="68"/>
      <c r="E5" s="68"/>
      <c r="F5" s="68"/>
      <c r="G5" s="68"/>
    </row>
    <row r="6" spans="1:7" ht="18" customHeight="1">
      <c r="A6" s="73" t="s">
        <v>41</v>
      </c>
      <c r="B6" s="73"/>
      <c r="C6" s="73"/>
      <c r="D6" s="73"/>
      <c r="E6" s="73"/>
      <c r="F6" s="73"/>
      <c r="G6" s="73"/>
    </row>
    <row r="7" spans="1:7" ht="18" customHeight="1">
      <c r="A7" s="68" t="s">
        <v>42</v>
      </c>
      <c r="B7" s="68"/>
      <c r="C7" s="68"/>
      <c r="D7" s="68"/>
      <c r="E7" s="68"/>
      <c r="F7" s="68"/>
      <c r="G7" s="68"/>
    </row>
    <row r="8" spans="2:7" ht="12.75">
      <c r="B8" s="5"/>
      <c r="C8" s="3"/>
      <c r="G8" s="3"/>
    </row>
    <row r="9" spans="3:6" ht="12.75" customHeight="1">
      <c r="C9" s="74" t="s">
        <v>71</v>
      </c>
      <c r="D9" s="4"/>
      <c r="E9" s="74" t="s">
        <v>72</v>
      </c>
      <c r="F9" s="4"/>
    </row>
    <row r="10" spans="3:5" ht="12.75" customHeight="1">
      <c r="C10" s="74"/>
      <c r="D10" s="56"/>
      <c r="E10" s="74"/>
    </row>
    <row r="11" spans="3:6" ht="12.75" customHeight="1">
      <c r="C11" s="6" t="s">
        <v>33</v>
      </c>
      <c r="D11" s="6"/>
      <c r="E11" s="6" t="s">
        <v>68</v>
      </c>
      <c r="F11" s="6"/>
    </row>
    <row r="12" spans="2:6" ht="12.75" customHeight="1">
      <c r="B12" s="5" t="s">
        <v>31</v>
      </c>
      <c r="C12" s="4" t="s">
        <v>17</v>
      </c>
      <c r="D12" s="4"/>
      <c r="E12" s="4" t="s">
        <v>17</v>
      </c>
      <c r="F12" s="4"/>
    </row>
    <row r="13" spans="1:6" ht="12.75" customHeight="1">
      <c r="A13" s="2" t="s">
        <v>25</v>
      </c>
      <c r="C13" s="7">
        <v>20731</v>
      </c>
      <c r="D13" s="7"/>
      <c r="E13" s="62">
        <v>0</v>
      </c>
      <c r="F13" s="7"/>
    </row>
    <row r="14" spans="3:6" ht="12.75" customHeight="1">
      <c r="C14" s="7"/>
      <c r="D14" s="7"/>
      <c r="E14" s="62"/>
      <c r="F14" s="7"/>
    </row>
    <row r="15" spans="1:6" ht="12.75" customHeight="1">
      <c r="A15" s="2" t="s">
        <v>44</v>
      </c>
      <c r="C15" s="57">
        <f>1283384/1000</f>
        <v>1283.384</v>
      </c>
      <c r="D15" s="7"/>
      <c r="E15" s="63">
        <v>0</v>
      </c>
      <c r="F15" s="7"/>
    </row>
    <row r="16" spans="3:6" ht="12.75" customHeight="1">
      <c r="C16" s="7">
        <f>SUM(C13:C15)</f>
        <v>22014.384</v>
      </c>
      <c r="D16" s="7"/>
      <c r="E16" s="62">
        <f>SUM(E13:E15)</f>
        <v>0</v>
      </c>
      <c r="F16" s="7"/>
    </row>
    <row r="17" spans="3:6" ht="12.75" customHeight="1">
      <c r="C17" s="7"/>
      <c r="D17" s="7"/>
      <c r="E17" s="62"/>
      <c r="F17" s="7"/>
    </row>
    <row r="18" spans="1:6" ht="12.75" customHeight="1">
      <c r="A18" s="9" t="s">
        <v>19</v>
      </c>
      <c r="B18" s="31"/>
      <c r="C18" s="7"/>
      <c r="D18" s="7"/>
      <c r="E18" s="62"/>
      <c r="F18" s="7"/>
    </row>
    <row r="19" spans="1:6" ht="12.75" customHeight="1">
      <c r="A19" s="2" t="s">
        <v>15</v>
      </c>
      <c r="C19" s="7">
        <f>(37363718+500000)/1000</f>
        <v>37863.718</v>
      </c>
      <c r="D19" s="7"/>
      <c r="E19" s="62">
        <v>0</v>
      </c>
      <c r="F19" s="7"/>
    </row>
    <row r="20" spans="1:6" ht="12.75" customHeight="1">
      <c r="A20" s="2" t="s">
        <v>20</v>
      </c>
      <c r="C20" s="7">
        <f>(40746194+7035436)/1000</f>
        <v>47781.63</v>
      </c>
      <c r="D20" s="7"/>
      <c r="E20" s="62">
        <v>595</v>
      </c>
      <c r="F20" s="7"/>
    </row>
    <row r="21" spans="1:6" ht="12.75" customHeight="1">
      <c r="A21" s="2" t="s">
        <v>43</v>
      </c>
      <c r="C21" s="7">
        <f>639460/1000</f>
        <v>639.46</v>
      </c>
      <c r="D21" s="7"/>
      <c r="E21" s="62">
        <v>0</v>
      </c>
      <c r="F21" s="7"/>
    </row>
    <row r="22" spans="1:6" ht="12.75" customHeight="1">
      <c r="A22" s="2" t="s">
        <v>26</v>
      </c>
      <c r="C22" s="7">
        <f>2552734/1000</f>
        <v>2552.734</v>
      </c>
      <c r="D22" s="7"/>
      <c r="E22" s="62">
        <v>0</v>
      </c>
      <c r="F22" s="7"/>
    </row>
    <row r="23" spans="1:6" ht="12.75" customHeight="1">
      <c r="A23" s="2" t="s">
        <v>45</v>
      </c>
      <c r="C23" s="8">
        <f>3574220/1000</f>
        <v>3574.22</v>
      </c>
      <c r="D23" s="7"/>
      <c r="E23" s="63">
        <v>0</v>
      </c>
      <c r="F23" s="7"/>
    </row>
    <row r="24" spans="3:6" ht="12.75" customHeight="1">
      <c r="C24" s="7">
        <f>SUM(C19:C23)</f>
        <v>92411.762</v>
      </c>
      <c r="D24" s="7"/>
      <c r="E24" s="62">
        <f>SUM(E19:E23)</f>
        <v>595</v>
      </c>
      <c r="F24" s="7"/>
    </row>
    <row r="25" spans="3:6" ht="12.75" customHeight="1">
      <c r="C25" s="7"/>
      <c r="D25" s="7"/>
      <c r="E25" s="62"/>
      <c r="F25" s="7"/>
    </row>
    <row r="26" spans="3:6" ht="12.75" customHeight="1">
      <c r="C26" s="7"/>
      <c r="D26" s="7"/>
      <c r="E26" s="62"/>
      <c r="F26" s="7"/>
    </row>
    <row r="27" spans="1:6" ht="12.75" customHeight="1">
      <c r="A27" s="9" t="s">
        <v>21</v>
      </c>
      <c r="B27" s="31"/>
      <c r="C27" s="7"/>
      <c r="D27" s="7"/>
      <c r="E27" s="62"/>
      <c r="F27" s="7"/>
    </row>
    <row r="28" spans="1:6" ht="12.75" customHeight="1">
      <c r="A28" s="2" t="s">
        <v>22</v>
      </c>
      <c r="C28" s="7">
        <f>(18094007+17292860)/1000</f>
        <v>35386.867</v>
      </c>
      <c r="D28" s="7"/>
      <c r="E28" s="62">
        <v>669</v>
      </c>
      <c r="F28" s="7"/>
    </row>
    <row r="29" spans="1:6" ht="12.75" customHeight="1">
      <c r="A29" s="2" t="s">
        <v>46</v>
      </c>
      <c r="C29" s="7">
        <f>105746/1000</f>
        <v>105.746</v>
      </c>
      <c r="D29" s="7"/>
      <c r="E29" s="62">
        <v>0</v>
      </c>
      <c r="F29" s="7"/>
    </row>
    <row r="30" spans="1:6" ht="12.75" customHeight="1">
      <c r="A30" s="2" t="s">
        <v>47</v>
      </c>
      <c r="B30" s="1" t="s">
        <v>53</v>
      </c>
      <c r="C30" s="7">
        <v>2533</v>
      </c>
      <c r="D30" s="7"/>
      <c r="E30" s="62">
        <v>0</v>
      </c>
      <c r="F30" s="7"/>
    </row>
    <row r="31" spans="1:6" ht="12.75" customHeight="1">
      <c r="A31" s="2" t="s">
        <v>52</v>
      </c>
      <c r="C31" s="7">
        <v>5962</v>
      </c>
      <c r="D31" s="7"/>
      <c r="E31" s="62">
        <v>0</v>
      </c>
      <c r="F31" s="7"/>
    </row>
    <row r="32" spans="1:6" ht="12.75" customHeight="1">
      <c r="A32" s="2" t="s">
        <v>5</v>
      </c>
      <c r="C32" s="8">
        <f>(653949+276000)/1000</f>
        <v>929.949</v>
      </c>
      <c r="D32" s="7"/>
      <c r="E32" s="63">
        <v>0</v>
      </c>
      <c r="F32" s="7"/>
    </row>
    <row r="33" spans="1:6" ht="12.75" customHeight="1">
      <c r="A33" s="10"/>
      <c r="B33" s="47"/>
      <c r="C33" s="7">
        <f>SUM(C28:C32)</f>
        <v>44917.562</v>
      </c>
      <c r="D33" s="7"/>
      <c r="E33" s="62">
        <f>SUM(E28:E32)</f>
        <v>669</v>
      </c>
      <c r="F33" s="7"/>
    </row>
    <row r="34" spans="3:6" ht="12.75" customHeight="1">
      <c r="C34" s="7"/>
      <c r="D34" s="7"/>
      <c r="E34" s="62"/>
      <c r="F34" s="7"/>
    </row>
    <row r="35" spans="1:6" ht="12.75" customHeight="1">
      <c r="A35" s="2" t="s">
        <v>48</v>
      </c>
      <c r="C35" s="7">
        <f>+C24-C33</f>
        <v>47494.200000000004</v>
      </c>
      <c r="D35" s="7"/>
      <c r="E35" s="62">
        <f>+E24-E33</f>
        <v>-74</v>
      </c>
      <c r="F35" s="7"/>
    </row>
    <row r="36" spans="3:6" ht="12.75" customHeight="1" thickBot="1">
      <c r="C36" s="11">
        <f>+C16+C35-1</f>
        <v>69507.584</v>
      </c>
      <c r="D36" s="7"/>
      <c r="E36" s="64">
        <f>+E16+E35</f>
        <v>-74</v>
      </c>
      <c r="F36" s="7"/>
    </row>
    <row r="37" spans="3:6" ht="12.75" customHeight="1">
      <c r="C37" s="7"/>
      <c r="D37" s="7"/>
      <c r="E37" s="62"/>
      <c r="F37" s="7"/>
    </row>
    <row r="38" spans="1:6" ht="12.75" customHeight="1">
      <c r="A38" s="9" t="s">
        <v>23</v>
      </c>
      <c r="B38" s="31"/>
      <c r="C38" s="7"/>
      <c r="D38" s="7"/>
      <c r="E38" s="62"/>
      <c r="F38" s="7"/>
    </row>
    <row r="39" spans="1:6" ht="12.75" customHeight="1">
      <c r="A39" s="2" t="s">
        <v>49</v>
      </c>
      <c r="C39" s="7">
        <f>43835500/1000</f>
        <v>43835.5</v>
      </c>
      <c r="D39" s="7"/>
      <c r="E39" s="62">
        <v>0</v>
      </c>
      <c r="F39" s="7"/>
    </row>
    <row r="40" spans="1:6" ht="12.75" customHeight="1">
      <c r="A40" s="2" t="s">
        <v>30</v>
      </c>
      <c r="C40" s="12">
        <f>3070573/1000</f>
        <v>3070.573</v>
      </c>
      <c r="D40" s="7"/>
      <c r="E40" s="40">
        <v>0</v>
      </c>
      <c r="F40" s="7"/>
    </row>
    <row r="41" spans="1:14" ht="12.75" customHeight="1">
      <c r="A41" s="2" t="s">
        <v>28</v>
      </c>
      <c r="C41" s="12">
        <v>14085</v>
      </c>
      <c r="D41" s="7"/>
      <c r="E41" s="40">
        <v>0</v>
      </c>
      <c r="F41" s="7"/>
      <c r="N41" s="2">
        <v>3070573</v>
      </c>
    </row>
    <row r="42" spans="1:14" ht="12.75" customHeight="1">
      <c r="A42" s="2" t="s">
        <v>50</v>
      </c>
      <c r="C42" s="12">
        <v>3700</v>
      </c>
      <c r="D42" s="7"/>
      <c r="E42" s="62">
        <f>-73698/1000</f>
        <v>-73.698</v>
      </c>
      <c r="F42" s="7"/>
      <c r="N42" s="2">
        <v>17697916</v>
      </c>
    </row>
    <row r="43" spans="1:14" ht="12.75" customHeight="1">
      <c r="A43" s="2" t="s">
        <v>51</v>
      </c>
      <c r="C43" s="13">
        <f>SUM(C39:C42)+1</f>
        <v>64692.073</v>
      </c>
      <c r="D43" s="7"/>
      <c r="E43" s="65">
        <f>SUM(E39:E42)</f>
        <v>-73.698</v>
      </c>
      <c r="F43" s="7"/>
      <c r="N43" s="2">
        <v>-3685260.06</v>
      </c>
    </row>
    <row r="44" spans="3:6" ht="12.75" customHeight="1">
      <c r="C44" s="7"/>
      <c r="D44" s="7"/>
      <c r="E44" s="62"/>
      <c r="F44" s="7"/>
    </row>
    <row r="45" spans="3:14" ht="12.75" customHeight="1">
      <c r="C45" s="7"/>
      <c r="D45" s="7"/>
      <c r="E45" s="62"/>
      <c r="F45" s="7"/>
      <c r="N45" s="2">
        <v>3549719</v>
      </c>
    </row>
    <row r="46" spans="3:6" ht="12.75" customHeight="1">
      <c r="C46" s="7"/>
      <c r="D46" s="7"/>
      <c r="E46" s="62"/>
      <c r="F46" s="7"/>
    </row>
    <row r="47" spans="1:6" ht="12.75" customHeight="1">
      <c r="A47" s="2" t="s">
        <v>54</v>
      </c>
      <c r="B47" s="1" t="s">
        <v>53</v>
      </c>
      <c r="C47" s="7">
        <f>(342488+2405874+1408258-170000)/1000</f>
        <v>3986.62</v>
      </c>
      <c r="D47" s="7"/>
      <c r="E47" s="62">
        <v>0</v>
      </c>
      <c r="F47" s="7"/>
    </row>
    <row r="48" spans="1:6" ht="12.75" customHeight="1">
      <c r="A48" s="2" t="s">
        <v>27</v>
      </c>
      <c r="C48" s="7">
        <f>828918/1000</f>
        <v>828.918</v>
      </c>
      <c r="D48" s="7"/>
      <c r="E48" s="62">
        <v>0</v>
      </c>
      <c r="F48" s="7"/>
    </row>
    <row r="49" spans="1:6" ht="12.75" customHeight="1">
      <c r="A49" s="2" t="s">
        <v>55</v>
      </c>
      <c r="C49" s="13">
        <f>SUM(C47:C48)</f>
        <v>4815.538</v>
      </c>
      <c r="D49" s="7"/>
      <c r="E49" s="65">
        <f>SUM(E47:E48)</f>
        <v>0</v>
      </c>
      <c r="F49" s="7"/>
    </row>
    <row r="50" spans="3:6" ht="12.75" customHeight="1" thickBot="1">
      <c r="C50" s="11">
        <f>+C43+C49</f>
        <v>69507.61099999999</v>
      </c>
      <c r="D50" s="7"/>
      <c r="E50" s="64">
        <f>+E43+E49</f>
        <v>-73.698</v>
      </c>
      <c r="F50" s="7"/>
    </row>
    <row r="51" spans="3:6" ht="10.5" customHeight="1">
      <c r="C51" s="12"/>
      <c r="D51" s="7"/>
      <c r="E51" s="40"/>
      <c r="F51" s="7"/>
    </row>
    <row r="52" spans="1:7" ht="12.75" customHeight="1">
      <c r="A52" s="2" t="s">
        <v>56</v>
      </c>
      <c r="C52" s="14">
        <v>0.74</v>
      </c>
      <c r="D52" s="7"/>
      <c r="E52" s="62">
        <v>0</v>
      </c>
      <c r="F52" s="7"/>
      <c r="G52" s="12"/>
    </row>
    <row r="53" spans="3:7" ht="11.25" customHeight="1">
      <c r="C53" s="12"/>
      <c r="D53" s="7"/>
      <c r="E53" s="62"/>
      <c r="F53" s="7"/>
      <c r="G53" s="12"/>
    </row>
    <row r="54" spans="3:7" ht="4.5" customHeight="1">
      <c r="C54" s="12"/>
      <c r="D54" s="7"/>
      <c r="E54" s="62"/>
      <c r="F54" s="7"/>
      <c r="G54" s="12"/>
    </row>
    <row r="55" spans="1:7" ht="12.75" customHeight="1">
      <c r="A55" s="46" t="s">
        <v>14</v>
      </c>
      <c r="C55" s="12"/>
      <c r="D55" s="7"/>
      <c r="E55" s="62"/>
      <c r="F55" s="7"/>
      <c r="G55" s="12"/>
    </row>
    <row r="56" spans="3:7" ht="12.75" customHeight="1">
      <c r="C56" s="12"/>
      <c r="D56" s="7"/>
      <c r="E56" s="62"/>
      <c r="F56" s="7"/>
      <c r="G56" s="12"/>
    </row>
    <row r="57" spans="1:7" ht="48" customHeight="1">
      <c r="A57" s="70" t="s">
        <v>77</v>
      </c>
      <c r="B57" s="70"/>
      <c r="C57" s="70"/>
      <c r="D57" s="70"/>
      <c r="E57" s="70"/>
      <c r="F57" s="70"/>
      <c r="G57" s="70"/>
    </row>
    <row r="58" spans="1:7" ht="12.75">
      <c r="A58" s="69"/>
      <c r="B58" s="69"/>
      <c r="C58" s="69"/>
      <c r="D58" s="69"/>
      <c r="E58" s="69"/>
      <c r="F58" s="69"/>
      <c r="G58" s="69"/>
    </row>
    <row r="59" spans="3:7" ht="12.75">
      <c r="C59" s="12"/>
      <c r="D59" s="7"/>
      <c r="E59" s="62"/>
      <c r="F59" s="7"/>
      <c r="G59" s="12"/>
    </row>
  </sheetData>
  <mergeCells count="11">
    <mergeCell ref="C9:C10"/>
    <mergeCell ref="E9:E10"/>
    <mergeCell ref="A7:G7"/>
    <mergeCell ref="A58:G58"/>
    <mergeCell ref="A57:G57"/>
    <mergeCell ref="A1:G1"/>
    <mergeCell ref="A2:G2"/>
    <mergeCell ref="A6:G6"/>
    <mergeCell ref="A3:G3"/>
    <mergeCell ref="A4:G4"/>
    <mergeCell ref="A5:G5"/>
  </mergeCells>
  <printOptions horizontalCentered="1"/>
  <pageMargins left="0.5" right="0.5" top="0.75" bottom="0.75"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L25"/>
  <sheetViews>
    <sheetView workbookViewId="0" topLeftCell="A1">
      <selection activeCell="E6" sqref="E6"/>
    </sheetView>
  </sheetViews>
  <sheetFormatPr defaultColWidth="9.140625" defaultRowHeight="12.75"/>
  <cols>
    <col min="1" max="1" width="14.7109375" style="2" customWidth="1"/>
    <col min="2" max="2" width="9.140625" style="2" customWidth="1"/>
    <col min="3" max="3" width="10.7109375" style="22" bestFit="1" customWidth="1"/>
    <col min="4" max="4" width="4.7109375" style="22" customWidth="1"/>
    <col min="5" max="5" width="9.7109375" style="22" bestFit="1" customWidth="1"/>
    <col min="6" max="6" width="13.57421875" style="22" customWidth="1"/>
    <col min="7" max="7" width="5.140625" style="22" customWidth="1"/>
    <col min="8" max="8" width="12.57421875" style="22" customWidth="1"/>
    <col min="9" max="9" width="19.57421875" style="22" customWidth="1"/>
    <col min="10" max="10" width="2.57421875" style="22" customWidth="1"/>
    <col min="11" max="12" width="9.140625" style="22" customWidth="1"/>
    <col min="13" max="16384" width="9.140625" style="2" customWidth="1"/>
  </cols>
  <sheetData>
    <row r="1" spans="1:12" s="17" customFormat="1" ht="18" customHeight="1">
      <c r="A1" s="68" t="s">
        <v>69</v>
      </c>
      <c r="B1" s="68"/>
      <c r="C1" s="68"/>
      <c r="D1" s="68"/>
      <c r="E1" s="68"/>
      <c r="F1" s="68"/>
      <c r="G1" s="68"/>
      <c r="H1" s="68"/>
      <c r="I1" s="68"/>
      <c r="J1" s="15"/>
      <c r="K1" s="16"/>
      <c r="L1" s="16"/>
    </row>
    <row r="2" spans="1:12" s="15" customFormat="1" ht="18" customHeight="1">
      <c r="A2" s="68" t="s">
        <v>24</v>
      </c>
      <c r="B2" s="68"/>
      <c r="C2" s="68"/>
      <c r="D2" s="68"/>
      <c r="E2" s="68"/>
      <c r="F2" s="68"/>
      <c r="G2" s="68"/>
      <c r="H2" s="68"/>
      <c r="I2" s="68"/>
      <c r="J2" s="68"/>
      <c r="K2" s="18"/>
      <c r="L2" s="18"/>
    </row>
    <row r="3" spans="1:12" s="17" customFormat="1" ht="18" customHeight="1">
      <c r="A3" s="68" t="s">
        <v>70</v>
      </c>
      <c r="B3" s="68"/>
      <c r="C3" s="68"/>
      <c r="D3" s="68"/>
      <c r="E3" s="68"/>
      <c r="F3" s="68"/>
      <c r="G3" s="68"/>
      <c r="H3" s="68"/>
      <c r="I3" s="68"/>
      <c r="J3" s="15"/>
      <c r="K3" s="16"/>
      <c r="L3" s="16"/>
    </row>
    <row r="4" spans="1:12" s="17" customFormat="1" ht="18" customHeight="1">
      <c r="A4" s="77" t="s">
        <v>122</v>
      </c>
      <c r="B4" s="77"/>
      <c r="C4" s="77"/>
      <c r="D4" s="77"/>
      <c r="E4" s="77"/>
      <c r="F4" s="77"/>
      <c r="G4" s="77"/>
      <c r="H4" s="77"/>
      <c r="I4" s="77"/>
      <c r="J4" s="16"/>
      <c r="K4" s="16"/>
      <c r="L4" s="16"/>
    </row>
    <row r="5" spans="1:12" s="17" customFormat="1" ht="18" customHeight="1">
      <c r="A5" s="75"/>
      <c r="B5" s="75"/>
      <c r="C5" s="75"/>
      <c r="D5" s="75"/>
      <c r="E5" s="75"/>
      <c r="F5" s="75"/>
      <c r="G5" s="75"/>
      <c r="H5" s="75"/>
      <c r="I5" s="75"/>
      <c r="J5" s="16"/>
      <c r="K5" s="16"/>
      <c r="L5" s="16"/>
    </row>
    <row r="6" spans="1:12" s="21" customFormat="1" ht="18" customHeight="1">
      <c r="A6" s="19" t="s">
        <v>63</v>
      </c>
      <c r="B6" s="19"/>
      <c r="C6" s="19"/>
      <c r="D6" s="19"/>
      <c r="E6" s="19"/>
      <c r="F6" s="19"/>
      <c r="G6" s="19"/>
      <c r="H6" s="19"/>
      <c r="I6" s="19"/>
      <c r="J6" s="2"/>
      <c r="K6" s="20"/>
      <c r="L6" s="20"/>
    </row>
    <row r="7" spans="1:12" s="21" customFormat="1" ht="18" customHeight="1">
      <c r="A7" s="76" t="s">
        <v>123</v>
      </c>
      <c r="B7" s="76"/>
      <c r="C7" s="76"/>
      <c r="D7" s="76"/>
      <c r="E7" s="76"/>
      <c r="F7" s="76"/>
      <c r="G7" s="76"/>
      <c r="H7" s="76"/>
      <c r="I7" s="76"/>
      <c r="J7" s="76"/>
      <c r="K7" s="20"/>
      <c r="L7" s="20"/>
    </row>
    <row r="10" spans="3:10" ht="12.75">
      <c r="C10" s="23"/>
      <c r="D10" s="23"/>
      <c r="E10" s="80" t="s">
        <v>129</v>
      </c>
      <c r="F10" s="81"/>
      <c r="G10" s="23"/>
      <c r="H10" s="24" t="s">
        <v>29</v>
      </c>
      <c r="I10" s="23"/>
      <c r="J10" s="23"/>
    </row>
    <row r="11" spans="3:12" s="54" customFormat="1" ht="25.5" customHeight="1">
      <c r="C11" s="78" t="s">
        <v>49</v>
      </c>
      <c r="D11" s="52"/>
      <c r="E11" s="78" t="s">
        <v>30</v>
      </c>
      <c r="F11" s="78" t="s">
        <v>28</v>
      </c>
      <c r="G11" s="52"/>
      <c r="H11" s="78" t="s">
        <v>73</v>
      </c>
      <c r="I11" s="79" t="s">
        <v>16</v>
      </c>
      <c r="J11" s="52"/>
      <c r="K11" s="55"/>
      <c r="L11" s="55"/>
    </row>
    <row r="12" spans="3:12" s="54" customFormat="1" ht="12.75">
      <c r="C12" s="78"/>
      <c r="D12" s="52"/>
      <c r="E12" s="78"/>
      <c r="F12" s="78"/>
      <c r="G12" s="52"/>
      <c r="H12" s="78"/>
      <c r="I12" s="79"/>
      <c r="K12" s="55"/>
      <c r="L12" s="55"/>
    </row>
    <row r="13" spans="3:12" s="1" customFormat="1" ht="12.75">
      <c r="C13" s="52" t="s">
        <v>17</v>
      </c>
      <c r="D13" s="52"/>
      <c r="E13" s="52" t="s">
        <v>17</v>
      </c>
      <c r="F13" s="52" t="s">
        <v>17</v>
      </c>
      <c r="G13" s="52"/>
      <c r="H13" s="52" t="s">
        <v>17</v>
      </c>
      <c r="I13" s="53" t="s">
        <v>17</v>
      </c>
      <c r="K13" s="25"/>
      <c r="L13" s="25"/>
    </row>
    <row r="15" spans="1:9" ht="12.75">
      <c r="A15" s="2" t="s">
        <v>62</v>
      </c>
      <c r="C15" s="26">
        <v>0</v>
      </c>
      <c r="E15" s="26">
        <v>0</v>
      </c>
      <c r="F15" s="26">
        <v>0</v>
      </c>
      <c r="H15" s="12">
        <v>-74</v>
      </c>
      <c r="I15" s="27">
        <f>SUM(H15)</f>
        <v>-74</v>
      </c>
    </row>
    <row r="17" spans="8:9" ht="12.75">
      <c r="H17" s="26"/>
      <c r="I17" s="26"/>
    </row>
    <row r="19" spans="1:8" ht="12.75">
      <c r="A19" s="2" t="s">
        <v>57</v>
      </c>
      <c r="H19" s="26"/>
    </row>
    <row r="20" spans="1:8" ht="12.75">
      <c r="A20" s="2" t="s">
        <v>58</v>
      </c>
      <c r="H20" s="26"/>
    </row>
    <row r="21" spans="1:9" ht="12.75">
      <c r="A21" s="2" t="s">
        <v>59</v>
      </c>
      <c r="C21" s="22">
        <v>43836</v>
      </c>
      <c r="E21" s="22">
        <v>3071</v>
      </c>
      <c r="F21" s="22">
        <v>14085</v>
      </c>
      <c r="H21" s="26">
        <v>0</v>
      </c>
      <c r="I21" s="22">
        <f>SUM(C21:H21)</f>
        <v>60992</v>
      </c>
    </row>
    <row r="22" ht="12.75">
      <c r="H22" s="26"/>
    </row>
    <row r="23" spans="1:9" ht="12.75">
      <c r="A23" s="2" t="s">
        <v>60</v>
      </c>
      <c r="C23" s="26">
        <v>0</v>
      </c>
      <c r="D23" s="26"/>
      <c r="E23" s="26">
        <v>0</v>
      </c>
      <c r="F23" s="26">
        <v>0</v>
      </c>
      <c r="H23" s="12">
        <v>3774</v>
      </c>
      <c r="I23" s="22">
        <f>SUM(H23)</f>
        <v>3774</v>
      </c>
    </row>
    <row r="25" spans="1:9" ht="12.75">
      <c r="A25" s="2" t="s">
        <v>61</v>
      </c>
      <c r="C25" s="28">
        <f>SUM(C21:C24)</f>
        <v>43836</v>
      </c>
      <c r="E25" s="28">
        <f>SUM(E21:E24)</f>
        <v>3071</v>
      </c>
      <c r="F25" s="28">
        <f>SUM(F21:F24)</f>
        <v>14085</v>
      </c>
      <c r="H25" s="13">
        <f>SUM(H15:H24)</f>
        <v>3700</v>
      </c>
      <c r="I25" s="28">
        <f>SUM(I15:I24)</f>
        <v>64692</v>
      </c>
    </row>
  </sheetData>
  <mergeCells count="12">
    <mergeCell ref="H11:H12"/>
    <mergeCell ref="I11:I12"/>
    <mergeCell ref="E10:F10"/>
    <mergeCell ref="C11:C12"/>
    <mergeCell ref="E11:E12"/>
    <mergeCell ref="F11:F12"/>
    <mergeCell ref="A7:J7"/>
    <mergeCell ref="A2:J2"/>
    <mergeCell ref="A1:I1"/>
    <mergeCell ref="A3:I3"/>
    <mergeCell ref="A4:I4"/>
    <mergeCell ref="A5:I5"/>
  </mergeCells>
  <printOptions horizontalCentered="1"/>
  <pageMargins left="0.5" right="0.5" top="0.75" bottom="0.75"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D75"/>
  <sheetViews>
    <sheetView tabSelected="1" workbookViewId="0" topLeftCell="A1">
      <selection activeCell="A20" sqref="A20"/>
    </sheetView>
  </sheetViews>
  <sheetFormatPr defaultColWidth="9.140625" defaultRowHeight="12.75"/>
  <cols>
    <col min="1" max="1" width="79.7109375" style="2" customWidth="1"/>
    <col min="2" max="2" width="9.00390625" style="2" hidden="1" customWidth="1"/>
    <col min="3" max="3" width="9.00390625" style="2" customWidth="1"/>
    <col min="4" max="16384" width="9.140625" style="2" customWidth="1"/>
  </cols>
  <sheetData>
    <row r="1" spans="1:3" ht="18" customHeight="1">
      <c r="A1" s="68" t="s">
        <v>18</v>
      </c>
      <c r="B1" s="68"/>
      <c r="C1" s="68"/>
    </row>
    <row r="2" spans="1:3" ht="18" customHeight="1">
      <c r="A2" s="68" t="s">
        <v>24</v>
      </c>
      <c r="B2" s="68"/>
      <c r="C2" s="68"/>
    </row>
    <row r="3" spans="1:3" ht="18" customHeight="1">
      <c r="A3" s="68" t="s">
        <v>120</v>
      </c>
      <c r="B3" s="68"/>
      <c r="C3" s="68"/>
    </row>
    <row r="4" spans="1:3" ht="18" customHeight="1">
      <c r="A4" s="68" t="s">
        <v>121</v>
      </c>
      <c r="B4" s="68"/>
      <c r="C4" s="68"/>
    </row>
    <row r="5" spans="1:3" ht="18" customHeight="1">
      <c r="A5" s="75"/>
      <c r="B5" s="75"/>
      <c r="C5" s="75"/>
    </row>
    <row r="6" spans="1:3" ht="18" customHeight="1">
      <c r="A6" s="68" t="s">
        <v>78</v>
      </c>
      <c r="B6" s="68"/>
      <c r="C6" s="68"/>
    </row>
    <row r="7" spans="1:3" ht="18" customHeight="1">
      <c r="A7" s="67" t="s">
        <v>79</v>
      </c>
      <c r="B7" s="67"/>
      <c r="C7" s="67"/>
    </row>
    <row r="8" spans="1:3" ht="12.75">
      <c r="A8" s="48"/>
      <c r="B8" s="48"/>
      <c r="C8" s="48"/>
    </row>
    <row r="9" spans="1:3" ht="12.75">
      <c r="A9" s="48"/>
      <c r="B9" s="48"/>
      <c r="C9" s="48"/>
    </row>
    <row r="10" spans="1:3" ht="12.75">
      <c r="A10" s="48"/>
      <c r="B10" s="48"/>
      <c r="C10" s="48"/>
    </row>
    <row r="11" spans="1:3" ht="12.75">
      <c r="A11" s="48"/>
      <c r="B11" s="48" t="s">
        <v>80</v>
      </c>
      <c r="C11" s="48"/>
    </row>
    <row r="12" spans="1:3" ht="12.75">
      <c r="A12" s="48" t="s">
        <v>81</v>
      </c>
      <c r="B12" s="48"/>
      <c r="C12" s="31" t="s">
        <v>17</v>
      </c>
    </row>
    <row r="13" ht="12.75"/>
    <row r="14" spans="1:3" ht="12.75">
      <c r="A14" s="2" t="s">
        <v>4</v>
      </c>
      <c r="B14" s="2">
        <v>4865</v>
      </c>
      <c r="C14" s="33">
        <v>4964</v>
      </c>
    </row>
    <row r="15" spans="1:3" ht="12.75">
      <c r="A15" s="48" t="s">
        <v>128</v>
      </c>
      <c r="B15" s="48"/>
      <c r="C15" s="33"/>
    </row>
    <row r="16" spans="1:3" ht="12.75">
      <c r="A16" s="2" t="s">
        <v>82</v>
      </c>
      <c r="B16" s="2">
        <v>283</v>
      </c>
      <c r="C16" s="33">
        <v>803</v>
      </c>
    </row>
    <row r="17" spans="1:3" ht="12.75">
      <c r="A17" s="2" t="s">
        <v>83</v>
      </c>
      <c r="B17" s="2">
        <v>0</v>
      </c>
      <c r="C17" s="33">
        <v>0</v>
      </c>
    </row>
    <row r="18" spans="1:3" ht="12.75">
      <c r="A18" s="2" t="s">
        <v>84</v>
      </c>
      <c r="B18" s="2">
        <v>0</v>
      </c>
      <c r="C18" s="33">
        <v>0</v>
      </c>
    </row>
    <row r="19" spans="1:3" ht="12.75">
      <c r="A19" s="2" t="s">
        <v>85</v>
      </c>
      <c r="B19" s="2">
        <v>0</v>
      </c>
      <c r="C19" s="33">
        <v>0</v>
      </c>
    </row>
    <row r="20" spans="1:3" ht="12.75">
      <c r="A20" s="2" t="s">
        <v>86</v>
      </c>
      <c r="B20" s="2">
        <v>0</v>
      </c>
      <c r="C20" s="33">
        <v>0</v>
      </c>
    </row>
    <row r="21" spans="1:3" ht="12.75">
      <c r="A21" s="2" t="s">
        <v>87</v>
      </c>
      <c r="C21" s="33">
        <v>-65</v>
      </c>
    </row>
    <row r="22" spans="1:3" ht="12.75">
      <c r="A22" s="2" t="s">
        <v>88</v>
      </c>
      <c r="B22" s="2">
        <v>90</v>
      </c>
      <c r="C22" s="33">
        <v>217.32231</v>
      </c>
    </row>
    <row r="23" spans="1:3" ht="12.75">
      <c r="A23" s="2" t="s">
        <v>130</v>
      </c>
      <c r="C23" s="33">
        <v>-222</v>
      </c>
    </row>
    <row r="24" spans="1:3" ht="12.75">
      <c r="A24" s="2" t="s">
        <v>89</v>
      </c>
      <c r="C24" s="33">
        <v>-12</v>
      </c>
    </row>
    <row r="25" spans="1:4" ht="12.75">
      <c r="A25" s="48" t="s">
        <v>90</v>
      </c>
      <c r="B25" s="48">
        <f>SUM(B14:B24)</f>
        <v>5238</v>
      </c>
      <c r="C25" s="33">
        <v>5685.32231</v>
      </c>
      <c r="D25" s="10"/>
    </row>
    <row r="26" spans="1:4" ht="12.75">
      <c r="A26" s="48"/>
      <c r="B26" s="48"/>
      <c r="C26" s="33"/>
      <c r="D26" s="10"/>
    </row>
    <row r="27" spans="1:3" ht="12.75">
      <c r="A27" s="2" t="s">
        <v>91</v>
      </c>
      <c r="B27" s="2">
        <v>-1110</v>
      </c>
      <c r="C27" s="33">
        <v>-7676</v>
      </c>
    </row>
    <row r="28" spans="1:3" ht="12.75">
      <c r="A28" s="2" t="s">
        <v>124</v>
      </c>
      <c r="B28" s="2">
        <v>1541</v>
      </c>
      <c r="C28" s="33">
        <v>3246</v>
      </c>
    </row>
    <row r="29" spans="1:3" ht="12.75">
      <c r="A29" s="2" t="s">
        <v>92</v>
      </c>
      <c r="B29" s="2">
        <v>-2011</v>
      </c>
      <c r="C29" s="33">
        <v>-7081</v>
      </c>
    </row>
    <row r="30" spans="1:3" ht="12.75">
      <c r="A30" s="2" t="s">
        <v>126</v>
      </c>
      <c r="C30" s="33">
        <v>93</v>
      </c>
    </row>
    <row r="31" spans="1:3" ht="12.75">
      <c r="A31" s="2" t="s">
        <v>93</v>
      </c>
      <c r="C31" s="49">
        <v>22</v>
      </c>
    </row>
    <row r="32" spans="1:3" ht="12.75">
      <c r="A32" s="2" t="s">
        <v>94</v>
      </c>
      <c r="C32" s="33">
        <v>-5710.67769</v>
      </c>
    </row>
    <row r="33" spans="1:3" ht="12.75">
      <c r="A33" s="2" t="s">
        <v>127</v>
      </c>
      <c r="B33" s="2">
        <v>-2760</v>
      </c>
      <c r="C33" s="33">
        <v>-5429.715</v>
      </c>
    </row>
    <row r="34" spans="1:3" ht="12.75">
      <c r="A34" s="2" t="s">
        <v>95</v>
      </c>
      <c r="B34" s="2">
        <v>-560</v>
      </c>
      <c r="C34" s="33">
        <v>-1144</v>
      </c>
    </row>
    <row r="35" spans="1:3" ht="12.75">
      <c r="A35" s="2" t="s">
        <v>96</v>
      </c>
      <c r="C35" s="33">
        <v>-136.94889999999998</v>
      </c>
    </row>
    <row r="36" spans="1:3" ht="12.75">
      <c r="A36" s="48" t="s">
        <v>97</v>
      </c>
      <c r="B36" s="48">
        <f>SUM(B25:B35)</f>
        <v>338</v>
      </c>
      <c r="C36" s="50">
        <v>-12422</v>
      </c>
    </row>
    <row r="37" ht="12.75">
      <c r="C37" s="33"/>
    </row>
    <row r="38" spans="1:3" ht="12.75">
      <c r="A38" s="48" t="s">
        <v>98</v>
      </c>
      <c r="B38" s="48"/>
      <c r="C38" s="33"/>
    </row>
    <row r="39" spans="1:3" ht="12.75">
      <c r="A39" s="2" t="s">
        <v>99</v>
      </c>
      <c r="B39" s="48">
        <v>0</v>
      </c>
      <c r="C39" s="33">
        <v>13704</v>
      </c>
    </row>
    <row r="40" spans="1:3" ht="12.75">
      <c r="A40" s="2" t="s">
        <v>100</v>
      </c>
      <c r="C40" s="33">
        <v>-1188</v>
      </c>
    </row>
    <row r="41" spans="1:3" ht="12.75">
      <c r="A41" s="2" t="s">
        <v>101</v>
      </c>
      <c r="C41" s="33">
        <v>295</v>
      </c>
    </row>
    <row r="42" spans="1:3" ht="12.75">
      <c r="A42" s="2" t="s">
        <v>102</v>
      </c>
      <c r="C42" s="33">
        <v>12</v>
      </c>
    </row>
    <row r="43" spans="1:3" ht="12.75">
      <c r="A43" s="48" t="s">
        <v>103</v>
      </c>
      <c r="B43" s="48"/>
      <c r="C43" s="50">
        <v>12823</v>
      </c>
    </row>
    <row r="44" ht="12.75">
      <c r="C44" s="33"/>
    </row>
    <row r="45" spans="1:3" ht="12.75">
      <c r="A45" s="48"/>
      <c r="B45" s="48"/>
      <c r="C45" s="33"/>
    </row>
    <row r="46" spans="1:3" ht="12.75">
      <c r="A46" s="48" t="s">
        <v>104</v>
      </c>
      <c r="C46" s="33"/>
    </row>
    <row r="47" spans="1:3" ht="12.75">
      <c r="A47" s="2" t="s">
        <v>105</v>
      </c>
      <c r="C47" s="33">
        <v>0</v>
      </c>
    </row>
    <row r="48" spans="1:3" ht="12.75">
      <c r="A48" s="2" t="s">
        <v>106</v>
      </c>
      <c r="C48" s="33">
        <v>643.576</v>
      </c>
    </row>
    <row r="49" spans="1:3" ht="12.75">
      <c r="A49" s="2" t="s">
        <v>107</v>
      </c>
      <c r="C49" s="33">
        <v>-39.521</v>
      </c>
    </row>
    <row r="50" spans="1:3" ht="12.75">
      <c r="A50" s="2" t="s">
        <v>108</v>
      </c>
      <c r="C50" s="33">
        <v>-39.852</v>
      </c>
    </row>
    <row r="51" spans="1:3" ht="12.75">
      <c r="A51" s="2" t="s">
        <v>109</v>
      </c>
      <c r="B51" s="2">
        <f>-16163+11925</f>
        <v>-4238</v>
      </c>
      <c r="C51" s="33">
        <v>-375</v>
      </c>
    </row>
    <row r="52" spans="1:3" ht="12.75">
      <c r="A52" s="2" t="s">
        <v>110</v>
      </c>
      <c r="B52" s="2">
        <v>-28333</v>
      </c>
      <c r="C52" s="33">
        <v>-425.475</v>
      </c>
    </row>
    <row r="53" spans="1:3" ht="12.75">
      <c r="A53" s="2" t="s">
        <v>111</v>
      </c>
      <c r="C53" s="33">
        <v>0</v>
      </c>
    </row>
    <row r="54" spans="1:3" ht="12.75">
      <c r="A54" s="48" t="s">
        <v>112</v>
      </c>
      <c r="B54" s="48">
        <f>SUM(B47:B52)</f>
        <v>-32571</v>
      </c>
      <c r="C54" s="50">
        <v>-236.27199999999993</v>
      </c>
    </row>
    <row r="55" ht="12.75">
      <c r="C55" s="33"/>
    </row>
    <row r="56" spans="1:3" ht="12.75">
      <c r="A56" s="48" t="s">
        <v>113</v>
      </c>
      <c r="B56" s="48"/>
      <c r="C56" s="33">
        <v>165.38641000000007</v>
      </c>
    </row>
    <row r="57" ht="12.75">
      <c r="C57" s="33"/>
    </row>
    <row r="58" spans="1:3" ht="12.75">
      <c r="A58" s="48" t="s">
        <v>114</v>
      </c>
      <c r="B58" s="48"/>
      <c r="C58" s="40" t="s">
        <v>115</v>
      </c>
    </row>
    <row r="59" ht="12.75">
      <c r="C59" s="33"/>
    </row>
    <row r="60" spans="1:3" ht="13.5" thickBot="1">
      <c r="A60" s="48" t="s">
        <v>116</v>
      </c>
      <c r="B60" s="48"/>
      <c r="C60" s="51">
        <v>165.38641000000007</v>
      </c>
    </row>
    <row r="61" ht="13.5" thickTop="1">
      <c r="C61" s="33"/>
    </row>
    <row r="62" spans="1:3" ht="12.75">
      <c r="A62" s="48" t="s">
        <v>117</v>
      </c>
      <c r="B62" s="48"/>
      <c r="C62" s="33"/>
    </row>
    <row r="63" spans="1:3" ht="12.75">
      <c r="A63" s="2" t="s">
        <v>118</v>
      </c>
      <c r="C63" s="33">
        <v>2553</v>
      </c>
    </row>
    <row r="64" spans="1:3" ht="12.75">
      <c r="A64" s="2" t="s">
        <v>45</v>
      </c>
      <c r="C64" s="33">
        <v>3574</v>
      </c>
    </row>
    <row r="65" spans="1:3" ht="12.75">
      <c r="A65" s="2" t="s">
        <v>52</v>
      </c>
      <c r="C65" s="33">
        <v>-5962</v>
      </c>
    </row>
    <row r="66" ht="13.5" thickBot="1">
      <c r="C66" s="51">
        <v>165</v>
      </c>
    </row>
    <row r="67" spans="1:3" ht="13.5" thickTop="1">
      <c r="A67" s="48" t="s">
        <v>119</v>
      </c>
      <c r="C67" s="12"/>
    </row>
    <row r="68" ht="12.75">
      <c r="C68" s="12"/>
    </row>
    <row r="69" ht="12.75">
      <c r="C69" s="12"/>
    </row>
    <row r="70" ht="12.75">
      <c r="C70" s="12"/>
    </row>
    <row r="71" ht="12.75">
      <c r="C71" s="12"/>
    </row>
    <row r="72" ht="12.75">
      <c r="C72" s="12"/>
    </row>
    <row r="73" ht="12.75">
      <c r="C73" s="12"/>
    </row>
    <row r="74" ht="12.75">
      <c r="C74" s="12"/>
    </row>
    <row r="75" ht="12.75">
      <c r="C75" s="12"/>
    </row>
  </sheetData>
  <mergeCells count="7">
    <mergeCell ref="A5:C5"/>
    <mergeCell ref="A6:C6"/>
    <mergeCell ref="A7:C7"/>
    <mergeCell ref="A1:C1"/>
    <mergeCell ref="A2:C2"/>
    <mergeCell ref="A3:C3"/>
    <mergeCell ref="A4:C4"/>
  </mergeCells>
  <printOptions horizontalCentered="1"/>
  <pageMargins left="0.5" right="0.5" top="0.75" bottom="0.75" header="0" footer="0"/>
  <pageSetup horizontalDpi="300" verticalDpi="300" orientation="portrait" pageOrder="overThenDown"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nadhya</cp:lastModifiedBy>
  <cp:lastPrinted>2003-05-09T04:19:39Z</cp:lastPrinted>
  <dcterms:created xsi:type="dcterms:W3CDTF">2003-04-24T05:26:10Z</dcterms:created>
  <dcterms:modified xsi:type="dcterms:W3CDTF">2003-05-09T07:11:48Z</dcterms:modified>
  <cp:category/>
  <cp:version/>
  <cp:contentType/>
  <cp:contentStatus/>
</cp:coreProperties>
</file>